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9440" windowHeight="11760"/>
  </bookViews>
  <sheets>
    <sheet name="додаток №2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M12"/>
  <c r="I98" l="1"/>
  <c r="J95"/>
  <c r="I95"/>
  <c r="L79"/>
  <c r="J79"/>
  <c r="M77"/>
  <c r="K75"/>
  <c r="L75" s="1"/>
  <c r="J75"/>
  <c r="M75"/>
  <c r="M74"/>
  <c r="L74"/>
  <c r="J74"/>
  <c r="M73"/>
  <c r="L73"/>
  <c r="J73"/>
  <c r="M72"/>
  <c r="L72"/>
  <c r="J72"/>
  <c r="M71"/>
  <c r="L71"/>
  <c r="J71"/>
  <c r="M70"/>
  <c r="L70"/>
  <c r="J70"/>
  <c r="M69"/>
  <c r="L69"/>
  <c r="J69"/>
  <c r="M68"/>
  <c r="L68"/>
  <c r="J68"/>
  <c r="M67"/>
  <c r="L67"/>
  <c r="J67"/>
  <c r="M66"/>
  <c r="K65"/>
  <c r="L65" s="1"/>
  <c r="J65"/>
  <c r="M65"/>
  <c r="M64"/>
  <c r="L64"/>
  <c r="J64"/>
  <c r="M63"/>
  <c r="L63"/>
  <c r="J63"/>
  <c r="M62"/>
  <c r="L62"/>
  <c r="J62"/>
  <c r="M61"/>
  <c r="L61"/>
  <c r="J61"/>
  <c r="M60"/>
  <c r="L60"/>
  <c r="J60"/>
  <c r="M59"/>
  <c r="L59"/>
  <c r="J59"/>
  <c r="M58"/>
  <c r="L58"/>
  <c r="J58"/>
  <c r="M57"/>
  <c r="L57"/>
  <c r="J57"/>
  <c r="M56"/>
  <c r="L56"/>
  <c r="J56"/>
  <c r="M55"/>
  <c r="L55"/>
  <c r="J55"/>
  <c r="M54"/>
  <c r="L54"/>
  <c r="J54"/>
  <c r="M53"/>
  <c r="K51"/>
  <c r="L51" s="1"/>
  <c r="J51"/>
  <c r="M51"/>
  <c r="M50"/>
  <c r="L50"/>
  <c r="J50"/>
  <c r="M49"/>
  <c r="L49"/>
  <c r="J49"/>
  <c r="M48"/>
  <c r="J48"/>
  <c r="M47"/>
  <c r="J47"/>
  <c r="M46"/>
  <c r="M45"/>
  <c r="L45"/>
  <c r="J45"/>
  <c r="M44"/>
  <c r="L44"/>
  <c r="J44"/>
  <c r="M43"/>
  <c r="L43"/>
  <c r="J43"/>
  <c r="M42"/>
  <c r="L42"/>
  <c r="J42"/>
  <c r="M41"/>
  <c r="L41"/>
  <c r="J41"/>
  <c r="M40"/>
  <c r="L40"/>
  <c r="M39"/>
  <c r="L39"/>
  <c r="J39"/>
  <c r="M38"/>
  <c r="L38"/>
  <c r="J38"/>
  <c r="M37"/>
  <c r="L37"/>
  <c r="J37"/>
  <c r="M36"/>
  <c r="J36"/>
  <c r="M35"/>
  <c r="J35"/>
  <c r="M34"/>
  <c r="L34"/>
  <c r="J34"/>
  <c r="M33"/>
  <c r="L33"/>
  <c r="J33"/>
  <c r="M32"/>
  <c r="L32"/>
  <c r="J32"/>
  <c r="M31"/>
  <c r="L31"/>
  <c r="J31"/>
  <c r="M30"/>
  <c r="L30"/>
  <c r="J30"/>
  <c r="M29"/>
  <c r="K28"/>
  <c r="L28" s="1"/>
  <c r="J28"/>
  <c r="M28"/>
  <c r="M27"/>
  <c r="L27"/>
  <c r="J27"/>
  <c r="M26"/>
  <c r="L26"/>
  <c r="J26"/>
  <c r="M25"/>
  <c r="L25"/>
  <c r="J25"/>
  <c r="M24"/>
  <c r="K23"/>
  <c r="L23" s="1"/>
  <c r="I94"/>
  <c r="M22"/>
  <c r="L22"/>
  <c r="M21"/>
  <c r="L21"/>
  <c r="J21"/>
  <c r="M20"/>
  <c r="L20"/>
  <c r="J20"/>
  <c r="M19"/>
  <c r="K18"/>
  <c r="L18" s="1"/>
  <c r="J18"/>
  <c r="M17"/>
  <c r="L17"/>
  <c r="J17"/>
  <c r="M16"/>
  <c r="L16"/>
  <c r="J16"/>
  <c r="M15"/>
  <c r="K14"/>
  <c r="L14" s="1"/>
  <c r="J14"/>
  <c r="M13"/>
  <c r="L13"/>
  <c r="M11"/>
  <c r="L11"/>
  <c r="J11"/>
  <c r="M10"/>
  <c r="L10"/>
  <c r="J10"/>
  <c r="M79" l="1"/>
  <c r="I96"/>
  <c r="M14"/>
  <c r="M18"/>
  <c r="M23"/>
  <c r="K52"/>
  <c r="J94"/>
  <c r="J96" s="1"/>
  <c r="J23"/>
  <c r="D51"/>
  <c r="B51"/>
  <c r="D65"/>
  <c r="B65"/>
  <c r="E50"/>
  <c r="C50"/>
  <c r="F50"/>
  <c r="L52" l="1"/>
  <c r="K76"/>
  <c r="L76" s="1"/>
  <c r="J52"/>
  <c r="M52"/>
  <c r="J76" l="1"/>
  <c r="M76"/>
  <c r="E34" l="1"/>
  <c r="E33" l="1"/>
  <c r="D75" l="1"/>
  <c r="D28"/>
  <c r="C57"/>
  <c r="C79"/>
  <c r="E79"/>
  <c r="F77"/>
  <c r="F79" l="1"/>
  <c r="F11"/>
  <c r="F13"/>
  <c r="F15"/>
  <c r="F16"/>
  <c r="F17"/>
  <c r="F19"/>
  <c r="F20"/>
  <c r="F21"/>
  <c r="F22"/>
  <c r="F24"/>
  <c r="F25"/>
  <c r="F26"/>
  <c r="F27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3"/>
  <c r="F54"/>
  <c r="F55"/>
  <c r="F56"/>
  <c r="F57"/>
  <c r="F58"/>
  <c r="F59"/>
  <c r="F60"/>
  <c r="F61"/>
  <c r="F62"/>
  <c r="F63"/>
  <c r="F64"/>
  <c r="F66"/>
  <c r="F67"/>
  <c r="F68"/>
  <c r="F69"/>
  <c r="F70"/>
  <c r="F71"/>
  <c r="F72"/>
  <c r="F73"/>
  <c r="F74"/>
  <c r="F10"/>
  <c r="E75"/>
  <c r="E74"/>
  <c r="E73"/>
  <c r="E72"/>
  <c r="E71"/>
  <c r="E70"/>
  <c r="E69"/>
  <c r="E68"/>
  <c r="E67"/>
  <c r="E65"/>
  <c r="E60"/>
  <c r="E61"/>
  <c r="E64"/>
  <c r="E63"/>
  <c r="E62"/>
  <c r="E59"/>
  <c r="E58"/>
  <c r="E57"/>
  <c r="E56"/>
  <c r="E55"/>
  <c r="E54"/>
  <c r="E51"/>
  <c r="E49"/>
  <c r="E45"/>
  <c r="E44"/>
  <c r="E43"/>
  <c r="E42"/>
  <c r="E41"/>
  <c r="E40"/>
  <c r="E39"/>
  <c r="E38"/>
  <c r="E37"/>
  <c r="E32"/>
  <c r="E31"/>
  <c r="E30"/>
  <c r="E28"/>
  <c r="E27"/>
  <c r="E26"/>
  <c r="E25"/>
  <c r="D23"/>
  <c r="E22"/>
  <c r="E21"/>
  <c r="E20"/>
  <c r="D18"/>
  <c r="E18" s="1"/>
  <c r="E17"/>
  <c r="E16"/>
  <c r="D14"/>
  <c r="E14" s="1"/>
  <c r="E13"/>
  <c r="E10"/>
  <c r="E11"/>
  <c r="C74"/>
  <c r="C73"/>
  <c r="C72"/>
  <c r="C71"/>
  <c r="C70"/>
  <c r="C69"/>
  <c r="C68"/>
  <c r="C67"/>
  <c r="C64"/>
  <c r="C63"/>
  <c r="C62"/>
  <c r="C61"/>
  <c r="C60"/>
  <c r="C59"/>
  <c r="C58"/>
  <c r="C56"/>
  <c r="C55"/>
  <c r="C54"/>
  <c r="C49"/>
  <c r="C48"/>
  <c r="C47"/>
  <c r="C45"/>
  <c r="C44"/>
  <c r="C43"/>
  <c r="C42"/>
  <c r="C41"/>
  <c r="C39"/>
  <c r="C38"/>
  <c r="C37"/>
  <c r="C36"/>
  <c r="C35"/>
  <c r="C34"/>
  <c r="C33"/>
  <c r="C32"/>
  <c r="C31"/>
  <c r="C30"/>
  <c r="C27"/>
  <c r="C26"/>
  <c r="C25"/>
  <c r="C21"/>
  <c r="C20"/>
  <c r="C17"/>
  <c r="C16"/>
  <c r="C11"/>
  <c r="C10"/>
  <c r="B75"/>
  <c r="C75" s="1"/>
  <c r="C65"/>
  <c r="C51"/>
  <c r="B28"/>
  <c r="C28" s="1"/>
  <c r="B23"/>
  <c r="B18"/>
  <c r="C18" s="1"/>
  <c r="B14"/>
  <c r="C14" s="1"/>
  <c r="E23" l="1"/>
  <c r="F14"/>
  <c r="C23"/>
  <c r="F28"/>
  <c r="F65"/>
  <c r="F18"/>
  <c r="F75"/>
  <c r="F23"/>
  <c r="F51"/>
  <c r="D52"/>
  <c r="B52"/>
  <c r="F52" l="1"/>
  <c r="E52"/>
  <c r="D76"/>
  <c r="E76" s="1"/>
  <c r="C52"/>
  <c r="B76"/>
  <c r="C76" l="1"/>
  <c r="F76"/>
</calcChain>
</file>

<file path=xl/sharedStrings.xml><?xml version="1.0" encoding="utf-8"?>
<sst xmlns="http://schemas.openxmlformats.org/spreadsheetml/2006/main" count="164" uniqueCount="80">
  <si>
    <t>Разом</t>
  </si>
  <si>
    <t>Обсяг реалізації, куб. м</t>
  </si>
  <si>
    <t>рік</t>
  </si>
  <si>
    <t>Прямі матеріальні витрати</t>
  </si>
  <si>
    <t>Паливо на технологічні потреби</t>
  </si>
  <si>
    <t>Електроенергія на технологічні потреби</t>
  </si>
  <si>
    <t>Всього прямих мат. витрат</t>
  </si>
  <si>
    <t>Інші прямі матеріальні витрати</t>
  </si>
  <si>
    <t>Матеріали</t>
  </si>
  <si>
    <t>Запасні та комплектуючі частини</t>
  </si>
  <si>
    <t>Всього інших прямих мат витрат</t>
  </si>
  <si>
    <t>Прямі витрати на оплату праці</t>
  </si>
  <si>
    <t>Основна заробітна плата</t>
  </si>
  <si>
    <t xml:space="preserve">Додаткова заробітна плата </t>
  </si>
  <si>
    <t>інші заохочувальні та компенсаційні</t>
  </si>
  <si>
    <t>Всього прямих витрат на оплату праці</t>
  </si>
  <si>
    <t>Інші витрати</t>
  </si>
  <si>
    <t>Внески на загальнодержавне страхування</t>
  </si>
  <si>
    <t>Амортизація основних засобів</t>
  </si>
  <si>
    <t>Амортизація інших необоротних мат активів</t>
  </si>
  <si>
    <t>Всього інших витрат</t>
  </si>
  <si>
    <t>Загальновиробничі витрати</t>
  </si>
  <si>
    <t>Оплата праці виробничоуправлінського персоналу</t>
  </si>
  <si>
    <t>Оплата службових відряджень</t>
  </si>
  <si>
    <t>Освітлення майстерні та інше споживання</t>
  </si>
  <si>
    <t>Опалення приміщення майстерні</t>
  </si>
  <si>
    <t>МШП</t>
  </si>
  <si>
    <t>Виконання регламентних робіт</t>
  </si>
  <si>
    <t>Охорона праці та ТБ</t>
  </si>
  <si>
    <t xml:space="preserve">Амортизація ОЗ,інших необоротних мат активів загальновиробничого призначення </t>
  </si>
  <si>
    <t>Утримання, експлуатація,  ремонт основних засобів</t>
  </si>
  <si>
    <t>Податки і збори</t>
  </si>
  <si>
    <t>Податок за користування надрами</t>
  </si>
  <si>
    <t>Податок за спецводокористування</t>
  </si>
  <si>
    <t>Мобільний зв'язок</t>
  </si>
  <si>
    <t>Всього змінних та постійних загальновиробничих витрат</t>
  </si>
  <si>
    <t>Очистка стоків</t>
  </si>
  <si>
    <t>Всього витрат виробничої собівартості</t>
  </si>
  <si>
    <t>Адміністративні витрати</t>
  </si>
  <si>
    <t>Витрати з оплати праці</t>
  </si>
  <si>
    <t>Утримання, експлуатація, страхування, ремонт, аренда основних засобів</t>
  </si>
  <si>
    <t>Виписка періодичних видань</t>
  </si>
  <si>
    <t>Заправка картриджів, ремонт компютерної техніки</t>
  </si>
  <si>
    <t>Розрахунково-касове обслуговування</t>
  </si>
  <si>
    <t xml:space="preserve">Послуги мобільного звязку </t>
  </si>
  <si>
    <t>Всього адміністративних витрат</t>
  </si>
  <si>
    <t>Витрати на збут</t>
  </si>
  <si>
    <t>Заправка картриджів</t>
  </si>
  <si>
    <t>Виготовлення розрахункових документів</t>
  </si>
  <si>
    <t xml:space="preserve">Мобільний зв'язок </t>
  </si>
  <si>
    <t>Всього витрат на збут</t>
  </si>
  <si>
    <t>Всього планової собівартості</t>
  </si>
  <si>
    <t>Планова собівартість 1 куб. м</t>
  </si>
  <si>
    <t>Водовідведення</t>
  </si>
  <si>
    <t>Ремонт і обслуговування оргтехніки</t>
  </si>
  <si>
    <t>інформаційні послуги (оголошення)</t>
  </si>
  <si>
    <t>Рівень витрат на 1 куб. м</t>
  </si>
  <si>
    <t>План витрат  на рік</t>
  </si>
  <si>
    <t>Аналізи води/стоків</t>
  </si>
  <si>
    <t xml:space="preserve">Розрахунок планового тарифу на  комунальні послуги з централізованого водопостачання та водовідведення по КП БСР "Господар" на 2021- 2022 р. р.  </t>
  </si>
  <si>
    <t>Ремонт насосного обладнання</t>
  </si>
  <si>
    <t>Навчання</t>
  </si>
  <si>
    <t xml:space="preserve">Послуги зв язку </t>
  </si>
  <si>
    <t>Автопослуги</t>
  </si>
  <si>
    <t>Інформаційні послуги</t>
  </si>
  <si>
    <t>Вивіз сміття</t>
  </si>
  <si>
    <t>Варіант 2</t>
  </si>
  <si>
    <t xml:space="preserve">Ремонти на мережах </t>
  </si>
  <si>
    <t>Оплата праці загальногосподарського (обслуговуючого) персоналу</t>
  </si>
  <si>
    <t>Поштові витрати  (послуги)</t>
  </si>
  <si>
    <t>ПДВ 20%</t>
  </si>
  <si>
    <t>Тариф з ПДВ, 1 куб. м</t>
  </si>
  <si>
    <t>Показник</t>
  </si>
  <si>
    <t>Централізоване водопостачання</t>
  </si>
  <si>
    <t>Централізоване водовідведення</t>
  </si>
  <si>
    <t>план витрат  на рік усього , грн.</t>
  </si>
  <si>
    <t>План витрат  на рік, усього, грн</t>
  </si>
  <si>
    <t xml:space="preserve">Структура  тарифів на  комунальні послуги з централізованого водопостачання та централізованого водовідведення КП БСР "Господар" на 2021 рік </t>
  </si>
  <si>
    <t>Додаток № 2</t>
  </si>
  <si>
    <t>Директор  КП БСР "Господар"                                 Ю. Г. Шуляк</t>
  </si>
</sst>
</file>

<file path=xl/styles.xml><?xml version="1.0" encoding="utf-8"?>
<styleSheet xmlns="http://schemas.openxmlformats.org/spreadsheetml/2006/main">
  <numFmts count="1">
    <numFmt numFmtId="164" formatCode="0.0000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6" fillId="2" borderId="1" xfId="0" applyFont="1" applyFill="1" applyBorder="1"/>
    <xf numFmtId="164" fontId="2" fillId="0" borderId="1" xfId="0" applyNumberFormat="1" applyFont="1" applyBorder="1"/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7" fillId="0" borderId="0" xfId="0" applyFont="1" applyAlignment="1">
      <alignment horizontal="center"/>
    </xf>
    <xf numFmtId="0" fontId="1" fillId="3" borderId="1" xfId="0" applyFont="1" applyFill="1" applyBorder="1"/>
    <xf numFmtId="0" fontId="6" fillId="3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6"/>
  <sheetViews>
    <sheetView tabSelected="1" topLeftCell="A2" zoomScaleNormal="100" workbookViewId="0">
      <selection activeCell="E10" sqref="B10:E75"/>
    </sheetView>
  </sheetViews>
  <sheetFormatPr defaultRowHeight="15"/>
  <cols>
    <col min="1" max="1" width="23.28515625" customWidth="1"/>
    <col min="2" max="2" width="10.42578125" customWidth="1"/>
    <col min="3" max="4" width="8.7109375" customWidth="1"/>
    <col min="5" max="5" width="8.85546875" customWidth="1"/>
    <col min="6" max="6" width="9.7109375" hidden="1" customWidth="1"/>
    <col min="7" max="7" width="8.7109375" customWidth="1"/>
    <col min="9" max="9" width="22.42578125" hidden="1" customWidth="1"/>
    <col min="10" max="10" width="0" hidden="1" customWidth="1"/>
    <col min="11" max="11" width="9.28515625" hidden="1" customWidth="1"/>
    <col min="12" max="12" width="0" hidden="1" customWidth="1"/>
    <col min="13" max="13" width="9.140625" hidden="1" customWidth="1"/>
    <col min="14" max="14" width="0" hidden="1" customWidth="1"/>
  </cols>
  <sheetData>
    <row r="1" spans="1:13" hidden="1">
      <c r="A1" s="1" t="s">
        <v>66</v>
      </c>
      <c r="B1" s="1"/>
      <c r="C1" s="1"/>
      <c r="D1" s="1"/>
      <c r="E1" s="1"/>
      <c r="F1" s="1"/>
    </row>
    <row r="2" spans="1:13">
      <c r="A2" s="1" t="s">
        <v>78</v>
      </c>
      <c r="B2" s="1"/>
      <c r="C2" s="1"/>
      <c r="D2" s="1"/>
      <c r="E2" s="1"/>
      <c r="F2" s="1"/>
      <c r="I2" s="1"/>
      <c r="J2" s="1"/>
      <c r="K2" s="1"/>
      <c r="L2" s="1"/>
      <c r="M2" s="1"/>
    </row>
    <row r="3" spans="1:13">
      <c r="A3" s="1"/>
      <c r="B3" s="1"/>
      <c r="C3" s="1"/>
      <c r="D3" s="1"/>
      <c r="E3" s="1"/>
      <c r="F3" s="1"/>
      <c r="I3" s="1"/>
      <c r="J3" s="1"/>
      <c r="K3" s="1"/>
      <c r="L3" s="1"/>
      <c r="M3" s="1"/>
    </row>
    <row r="4" spans="1:13" s="6" customFormat="1" ht="41.45" customHeight="1">
      <c r="A4" s="23" t="s">
        <v>77</v>
      </c>
      <c r="B4" s="23"/>
      <c r="C4" s="23"/>
      <c r="D4" s="23"/>
      <c r="E4" s="23"/>
      <c r="F4" s="4"/>
      <c r="I4" s="23" t="s">
        <v>59</v>
      </c>
      <c r="J4" s="23"/>
      <c r="K4" s="23"/>
      <c r="L4" s="23"/>
      <c r="M4" s="4"/>
    </row>
    <row r="5" spans="1:13">
      <c r="A5" s="1"/>
      <c r="B5" s="1"/>
      <c r="C5" s="1"/>
      <c r="D5" s="1"/>
      <c r="E5" s="1"/>
      <c r="F5" s="1"/>
      <c r="I5" s="1"/>
      <c r="J5" s="1"/>
      <c r="K5" s="1"/>
      <c r="L5" s="1"/>
      <c r="M5" s="1"/>
    </row>
    <row r="6" spans="1:13" ht="39" customHeight="1">
      <c r="A6" s="2"/>
      <c r="B6" s="24" t="s">
        <v>73</v>
      </c>
      <c r="C6" s="25"/>
      <c r="D6" s="24" t="s">
        <v>74</v>
      </c>
      <c r="E6" s="25"/>
      <c r="F6" s="2" t="s">
        <v>0</v>
      </c>
      <c r="I6" s="2"/>
      <c r="J6" s="2"/>
      <c r="K6" s="2" t="s">
        <v>53</v>
      </c>
      <c r="L6" s="2"/>
      <c r="M6" s="2" t="s">
        <v>0</v>
      </c>
    </row>
    <row r="7" spans="1:13" ht="64.5">
      <c r="A7" s="3" t="s">
        <v>72</v>
      </c>
      <c r="B7" s="9" t="s">
        <v>75</v>
      </c>
      <c r="C7" s="8" t="s">
        <v>56</v>
      </c>
      <c r="D7" s="9" t="s">
        <v>76</v>
      </c>
      <c r="E7" s="8" t="s">
        <v>56</v>
      </c>
      <c r="F7" s="9" t="s">
        <v>57</v>
      </c>
      <c r="I7" s="5"/>
      <c r="J7" s="8" t="s">
        <v>56</v>
      </c>
      <c r="K7" s="9" t="s">
        <v>57</v>
      </c>
      <c r="L7" s="8" t="s">
        <v>56</v>
      </c>
      <c r="M7" s="9" t="s">
        <v>57</v>
      </c>
    </row>
    <row r="8" spans="1:13" ht="16.5" customHeight="1">
      <c r="A8" s="5" t="s">
        <v>1</v>
      </c>
      <c r="B8" s="12">
        <v>437820</v>
      </c>
      <c r="C8" s="2"/>
      <c r="D8" s="12">
        <v>257289</v>
      </c>
      <c r="E8" s="2"/>
      <c r="F8" s="12" t="s">
        <v>2</v>
      </c>
      <c r="I8" s="5" t="s">
        <v>1</v>
      </c>
      <c r="J8" s="2"/>
      <c r="K8" s="12">
        <v>257289</v>
      </c>
      <c r="L8" s="2"/>
      <c r="M8" s="12" t="s">
        <v>2</v>
      </c>
    </row>
    <row r="9" spans="1:13" ht="27.6" customHeight="1">
      <c r="A9" s="5" t="s">
        <v>3</v>
      </c>
      <c r="B9" s="2"/>
      <c r="C9" s="2"/>
      <c r="D9" s="2"/>
      <c r="E9" s="2"/>
      <c r="F9" s="2"/>
      <c r="I9" s="5" t="s">
        <v>3</v>
      </c>
      <c r="J9" s="2"/>
      <c r="K9" s="2"/>
      <c r="L9" s="2"/>
      <c r="M9" s="2"/>
    </row>
    <row r="10" spans="1:13" ht="27.95" customHeight="1">
      <c r="A10" s="3" t="s">
        <v>4</v>
      </c>
      <c r="B10" s="27">
        <v>118656</v>
      </c>
      <c r="C10" s="27">
        <f>B10/B8</f>
        <v>0.27101548581608881</v>
      </c>
      <c r="D10" s="27">
        <v>54412</v>
      </c>
      <c r="E10" s="27">
        <f>D10/D8</f>
        <v>0.21148202993520904</v>
      </c>
      <c r="F10" s="2">
        <f>B10+D10</f>
        <v>173068</v>
      </c>
      <c r="I10" s="3" t="s">
        <v>4</v>
      </c>
      <c r="J10" s="2" t="e">
        <f>#REF!/#REF!</f>
        <v>#REF!</v>
      </c>
      <c r="K10" s="13">
        <v>54412</v>
      </c>
      <c r="L10" s="2">
        <f>K10/K8</f>
        <v>0.21148202993520904</v>
      </c>
      <c r="M10" s="2" t="e">
        <f>#REF!+K10</f>
        <v>#REF!</v>
      </c>
    </row>
    <row r="11" spans="1:13" ht="27.95" customHeight="1">
      <c r="A11" s="3" t="s">
        <v>5</v>
      </c>
      <c r="B11" s="27">
        <v>1098172</v>
      </c>
      <c r="C11" s="27">
        <f>B11/B8</f>
        <v>2.5082728061760542</v>
      </c>
      <c r="D11" s="27">
        <v>504290</v>
      </c>
      <c r="E11" s="27">
        <f>D11/D8</f>
        <v>1.9600138365806545</v>
      </c>
      <c r="F11" s="2">
        <f t="shared" ref="F11:F74" si="0">B11+D11</f>
        <v>1602462</v>
      </c>
      <c r="I11" s="3" t="s">
        <v>5</v>
      </c>
      <c r="J11" s="2" t="e">
        <f>#REF!/#REF!</f>
        <v>#REF!</v>
      </c>
      <c r="K11" s="13">
        <v>504290</v>
      </c>
      <c r="L11" s="2">
        <f>K11/K8</f>
        <v>1.9600138365806545</v>
      </c>
      <c r="M11" s="2" t="e">
        <f>#REF!+K11</f>
        <v>#REF!</v>
      </c>
    </row>
    <row r="12" spans="1:13" ht="29.1" hidden="1" customHeight="1">
      <c r="A12" s="3"/>
      <c r="B12" s="27">
        <v>0</v>
      </c>
      <c r="C12" s="27">
        <v>0</v>
      </c>
      <c r="D12" s="27">
        <v>0</v>
      </c>
      <c r="E12" s="27">
        <v>0</v>
      </c>
      <c r="F12" s="2">
        <f t="shared" si="0"/>
        <v>0</v>
      </c>
      <c r="I12" s="3"/>
      <c r="J12" s="2">
        <v>0</v>
      </c>
      <c r="K12" s="2">
        <v>0</v>
      </c>
      <c r="L12" s="2">
        <v>0</v>
      </c>
      <c r="M12" s="2" t="e">
        <f>#REF!+K12</f>
        <v>#REF!</v>
      </c>
    </row>
    <row r="13" spans="1:13" ht="18.95" customHeight="1">
      <c r="A13" s="3" t="s">
        <v>36</v>
      </c>
      <c r="B13" s="27">
        <v>0</v>
      </c>
      <c r="C13" s="27">
        <v>0</v>
      </c>
      <c r="D13" s="27">
        <v>477984</v>
      </c>
      <c r="E13" s="27">
        <f>D13/D8</f>
        <v>1.8577708335762508</v>
      </c>
      <c r="F13" s="2">
        <f t="shared" si="0"/>
        <v>477984</v>
      </c>
      <c r="I13" s="3" t="s">
        <v>36</v>
      </c>
      <c r="J13" s="2">
        <v>0</v>
      </c>
      <c r="K13" s="13">
        <v>477984</v>
      </c>
      <c r="L13" s="2">
        <f>K13/K8</f>
        <v>1.8577708335762508</v>
      </c>
      <c r="M13" s="2" t="e">
        <f>#REF!+K13</f>
        <v>#REF!</v>
      </c>
    </row>
    <row r="14" spans="1:13" ht="27" customHeight="1">
      <c r="A14" s="10" t="s">
        <v>6</v>
      </c>
      <c r="B14" s="28">
        <f>B10+B11</f>
        <v>1216828</v>
      </c>
      <c r="C14" s="28">
        <f>B14/B8</f>
        <v>2.7792882919921431</v>
      </c>
      <c r="D14" s="28">
        <f>D10+D11+D13</f>
        <v>1036686</v>
      </c>
      <c r="E14" s="28">
        <f>D14/D8</f>
        <v>4.0292667000921147</v>
      </c>
      <c r="F14" s="11">
        <f t="shared" si="0"/>
        <v>2253514</v>
      </c>
      <c r="I14" s="10" t="s">
        <v>6</v>
      </c>
      <c r="J14" s="11" t="e">
        <f>#REF!/#REF!</f>
        <v>#REF!</v>
      </c>
      <c r="K14" s="11">
        <f>K10+K11+K13</f>
        <v>1036686</v>
      </c>
      <c r="L14" s="11">
        <f>K14/K8</f>
        <v>4.0292667000921147</v>
      </c>
      <c r="M14" s="11" t="e">
        <f>#REF!+K14</f>
        <v>#REF!</v>
      </c>
    </row>
    <row r="15" spans="1:13" ht="26.45" customHeight="1">
      <c r="A15" s="5" t="s">
        <v>7</v>
      </c>
      <c r="B15" s="27"/>
      <c r="C15" s="27"/>
      <c r="D15" s="27"/>
      <c r="E15" s="27"/>
      <c r="F15" s="2">
        <f t="shared" si="0"/>
        <v>0</v>
      </c>
      <c r="I15" s="5" t="s">
        <v>7</v>
      </c>
      <c r="J15" s="2"/>
      <c r="K15" s="2"/>
      <c r="L15" s="2"/>
      <c r="M15" s="2" t="e">
        <f>#REF!+K15</f>
        <v>#REF!</v>
      </c>
    </row>
    <row r="16" spans="1:13" ht="14.45" customHeight="1">
      <c r="A16" s="3" t="s">
        <v>8</v>
      </c>
      <c r="B16" s="27">
        <v>80560</v>
      </c>
      <c r="C16" s="27">
        <f>B16/B8</f>
        <v>0.18400255812891142</v>
      </c>
      <c r="D16" s="27">
        <v>28920</v>
      </c>
      <c r="E16" s="27">
        <f>D16/D8</f>
        <v>0.1124027844175227</v>
      </c>
      <c r="F16" s="2">
        <f t="shared" si="0"/>
        <v>109480</v>
      </c>
      <c r="I16" s="3" t="s">
        <v>8</v>
      </c>
      <c r="J16" s="2" t="e">
        <f>#REF!/#REF!</f>
        <v>#REF!</v>
      </c>
      <c r="K16" s="2">
        <v>28920</v>
      </c>
      <c r="L16" s="2">
        <f>K16/K8</f>
        <v>0.1124027844175227</v>
      </c>
      <c r="M16" s="2" t="e">
        <f>#REF!+K16</f>
        <v>#REF!</v>
      </c>
    </row>
    <row r="17" spans="1:13" ht="27" customHeight="1">
      <c r="A17" s="3" t="s">
        <v>9</v>
      </c>
      <c r="B17" s="27">
        <v>42370</v>
      </c>
      <c r="C17" s="27">
        <f>B17/B8</f>
        <v>9.6774930336668036E-2</v>
      </c>
      <c r="D17" s="27">
        <v>42800</v>
      </c>
      <c r="E17" s="27">
        <f>D17/D8</f>
        <v>0.16634990224999902</v>
      </c>
      <c r="F17" s="2">
        <f t="shared" si="0"/>
        <v>85170</v>
      </c>
      <c r="I17" s="3" t="s">
        <v>9</v>
      </c>
      <c r="J17" s="2" t="e">
        <f>#REF!/#REF!</f>
        <v>#REF!</v>
      </c>
      <c r="K17" s="2">
        <v>42800</v>
      </c>
      <c r="L17" s="2">
        <f>K17/K8</f>
        <v>0.16634990224999902</v>
      </c>
      <c r="M17" s="2" t="e">
        <f>#REF!+K17</f>
        <v>#REF!</v>
      </c>
    </row>
    <row r="18" spans="1:13" ht="27.6" customHeight="1">
      <c r="A18" s="10" t="s">
        <v>10</v>
      </c>
      <c r="B18" s="28">
        <f>B16+B17</f>
        <v>122930</v>
      </c>
      <c r="C18" s="28">
        <f>B18/B8</f>
        <v>0.28077748846557948</v>
      </c>
      <c r="D18" s="28">
        <f>D16+D17</f>
        <v>71720</v>
      </c>
      <c r="E18" s="28">
        <f>D18/D8</f>
        <v>0.27875268666752173</v>
      </c>
      <c r="F18" s="11">
        <f t="shared" si="0"/>
        <v>194650</v>
      </c>
      <c r="I18" s="10" t="s">
        <v>10</v>
      </c>
      <c r="J18" s="11" t="e">
        <f>#REF!/#REF!</f>
        <v>#REF!</v>
      </c>
      <c r="K18" s="11">
        <f>K16+K17</f>
        <v>71720</v>
      </c>
      <c r="L18" s="11">
        <f>K18/K8</f>
        <v>0.27875268666752173</v>
      </c>
      <c r="M18" s="11" t="e">
        <f>#REF!+K18</f>
        <v>#REF!</v>
      </c>
    </row>
    <row r="19" spans="1:13" ht="27" customHeight="1">
      <c r="A19" s="5" t="s">
        <v>11</v>
      </c>
      <c r="B19" s="27"/>
      <c r="C19" s="27"/>
      <c r="D19" s="27"/>
      <c r="E19" s="27"/>
      <c r="F19" s="2">
        <f t="shared" si="0"/>
        <v>0</v>
      </c>
      <c r="I19" s="5" t="s">
        <v>11</v>
      </c>
      <c r="J19" s="2"/>
      <c r="K19" s="2"/>
      <c r="L19" s="2"/>
      <c r="M19" s="2" t="e">
        <f>#REF!+K19</f>
        <v>#REF!</v>
      </c>
    </row>
    <row r="20" spans="1:13" ht="21.6" customHeight="1">
      <c r="A20" s="3" t="s">
        <v>12</v>
      </c>
      <c r="B20" s="27">
        <v>1992196</v>
      </c>
      <c r="C20" s="27">
        <f>B20/B8</f>
        <v>4.5502626650221556</v>
      </c>
      <c r="D20" s="27">
        <v>1534565</v>
      </c>
      <c r="E20" s="27">
        <f>D20/D8</f>
        <v>5.9643630314549005</v>
      </c>
      <c r="F20" s="2">
        <f t="shared" si="0"/>
        <v>3526761</v>
      </c>
      <c r="I20" s="3" t="s">
        <v>12</v>
      </c>
      <c r="J20" s="2" t="e">
        <f>#REF!/#REF!</f>
        <v>#REF!</v>
      </c>
      <c r="K20" s="13">
        <v>1534565</v>
      </c>
      <c r="L20" s="2">
        <f>K20/K8</f>
        <v>5.9643630314549005</v>
      </c>
      <c r="M20" s="2" t="e">
        <f>#REF!+K20</f>
        <v>#REF!</v>
      </c>
    </row>
    <row r="21" spans="1:13" ht="27.6" customHeight="1">
      <c r="A21" s="3" t="s">
        <v>13</v>
      </c>
      <c r="B21" s="27">
        <v>355933</v>
      </c>
      <c r="C21" s="27">
        <f>B21/B8</f>
        <v>0.81296651591978442</v>
      </c>
      <c r="D21" s="27">
        <v>121814</v>
      </c>
      <c r="E21" s="27">
        <f>D21/D8</f>
        <v>0.47345203253928464</v>
      </c>
      <c r="F21" s="2">
        <f t="shared" si="0"/>
        <v>477747</v>
      </c>
      <c r="I21" s="3" t="s">
        <v>13</v>
      </c>
      <c r="J21" s="2" t="e">
        <f>#REF!/#REF!</f>
        <v>#REF!</v>
      </c>
      <c r="K21" s="13">
        <v>121814</v>
      </c>
      <c r="L21" s="2">
        <f>K21/K8</f>
        <v>0.47345203253928464</v>
      </c>
      <c r="M21" s="2" t="e">
        <f>#REF!+K21</f>
        <v>#REF!</v>
      </c>
    </row>
    <row r="22" spans="1:13" ht="27" customHeight="1">
      <c r="A22" s="3" t="s">
        <v>14</v>
      </c>
      <c r="B22" s="27">
        <v>0</v>
      </c>
      <c r="C22" s="27">
        <v>0</v>
      </c>
      <c r="D22" s="27">
        <v>0</v>
      </c>
      <c r="E22" s="27">
        <f>D22/D8</f>
        <v>0</v>
      </c>
      <c r="F22" s="2">
        <f t="shared" si="0"/>
        <v>0</v>
      </c>
      <c r="I22" s="3" t="s">
        <v>14</v>
      </c>
      <c r="J22" s="2">
        <v>0</v>
      </c>
      <c r="K22" s="2">
        <v>0</v>
      </c>
      <c r="L22" s="2">
        <f>K22/K8</f>
        <v>0</v>
      </c>
      <c r="M22" s="2" t="e">
        <f>#REF!+K22</f>
        <v>#REF!</v>
      </c>
    </row>
    <row r="23" spans="1:13" ht="26.45" customHeight="1">
      <c r="A23" s="7" t="s">
        <v>15</v>
      </c>
      <c r="B23" s="28">
        <f>B20+B21+B22</f>
        <v>2348129</v>
      </c>
      <c r="C23" s="27">
        <f>B23/B8</f>
        <v>5.3632291809419392</v>
      </c>
      <c r="D23" s="28">
        <f>D20+D21+D22</f>
        <v>1656379</v>
      </c>
      <c r="E23" s="27">
        <f>D23/D8</f>
        <v>6.4378150639941856</v>
      </c>
      <c r="F23" s="11">
        <f t="shared" si="0"/>
        <v>4004508</v>
      </c>
      <c r="I23" s="7" t="s">
        <v>15</v>
      </c>
      <c r="J23" s="2" t="e">
        <f>#REF!/#REF!</f>
        <v>#REF!</v>
      </c>
      <c r="K23" s="15">
        <f>K20+K21+K22</f>
        <v>1656379</v>
      </c>
      <c r="L23" s="2">
        <f>K23/K8</f>
        <v>6.4378150639941856</v>
      </c>
      <c r="M23" s="11" t="e">
        <f>#REF!+K23</f>
        <v>#REF!</v>
      </c>
    </row>
    <row r="24" spans="1:13" ht="15.6" customHeight="1">
      <c r="A24" s="5" t="s">
        <v>16</v>
      </c>
      <c r="B24" s="27"/>
      <c r="C24" s="27"/>
      <c r="D24" s="27"/>
      <c r="E24" s="27"/>
      <c r="F24" s="2">
        <f t="shared" si="0"/>
        <v>0</v>
      </c>
      <c r="I24" s="5" t="s">
        <v>16</v>
      </c>
      <c r="J24" s="2"/>
      <c r="K24" s="2"/>
      <c r="L24" s="2"/>
      <c r="M24" s="2" t="e">
        <f>#REF!+K24</f>
        <v>#REF!</v>
      </c>
    </row>
    <row r="25" spans="1:13" ht="40.5" customHeight="1">
      <c r="A25" s="3" t="s">
        <v>17</v>
      </c>
      <c r="B25" s="27">
        <v>563363</v>
      </c>
      <c r="C25" s="27">
        <f>B25/B8</f>
        <v>1.2867456945776803</v>
      </c>
      <c r="D25" s="27">
        <v>364403</v>
      </c>
      <c r="E25" s="27">
        <f>D25/D8</f>
        <v>1.4163178371403364</v>
      </c>
      <c r="F25" s="2">
        <f t="shared" si="0"/>
        <v>927766</v>
      </c>
      <c r="I25" s="3" t="s">
        <v>17</v>
      </c>
      <c r="J25" s="2" t="e">
        <f>#REF!/#REF!</f>
        <v>#REF!</v>
      </c>
      <c r="K25" s="13">
        <v>364403</v>
      </c>
      <c r="L25" s="2">
        <f>K25/K8</f>
        <v>1.4163178371403364</v>
      </c>
      <c r="M25" s="2" t="e">
        <f>#REF!+K25</f>
        <v>#REF!</v>
      </c>
    </row>
    <row r="26" spans="1:13" ht="26.45" customHeight="1">
      <c r="A26" s="3" t="s">
        <v>18</v>
      </c>
      <c r="B26" s="27">
        <v>0</v>
      </c>
      <c r="C26" s="27">
        <f>B26/B8</f>
        <v>0</v>
      </c>
      <c r="D26" s="27">
        <v>0</v>
      </c>
      <c r="E26" s="27">
        <f>D26/D8</f>
        <v>0</v>
      </c>
      <c r="F26" s="2">
        <f t="shared" si="0"/>
        <v>0</v>
      </c>
      <c r="I26" s="3" t="s">
        <v>18</v>
      </c>
      <c r="J26" s="2" t="e">
        <f>#REF!/#REF!</f>
        <v>#REF!</v>
      </c>
      <c r="K26" s="2">
        <v>0</v>
      </c>
      <c r="L26" s="2">
        <f>K26/K8</f>
        <v>0</v>
      </c>
      <c r="M26" s="2" t="e">
        <f>#REF!+K26</f>
        <v>#REF!</v>
      </c>
    </row>
    <row r="27" spans="1:13" ht="27" customHeight="1">
      <c r="A27" s="3" t="s">
        <v>19</v>
      </c>
      <c r="B27" s="27">
        <v>0</v>
      </c>
      <c r="C27" s="27">
        <f>B27/B8</f>
        <v>0</v>
      </c>
      <c r="D27" s="27">
        <v>0</v>
      </c>
      <c r="E27" s="27">
        <f>D27/D8</f>
        <v>0</v>
      </c>
      <c r="F27" s="2">
        <f t="shared" si="0"/>
        <v>0</v>
      </c>
      <c r="I27" s="3" t="s">
        <v>19</v>
      </c>
      <c r="J27" s="2" t="e">
        <f>#REF!/#REF!</f>
        <v>#REF!</v>
      </c>
      <c r="K27" s="2">
        <v>0</v>
      </c>
      <c r="L27" s="2">
        <f>K27/K8</f>
        <v>0</v>
      </c>
      <c r="M27" s="2" t="e">
        <f>#REF!+K27</f>
        <v>#REF!</v>
      </c>
    </row>
    <row r="28" spans="1:13" ht="17.100000000000001" customHeight="1">
      <c r="A28" s="7" t="s">
        <v>20</v>
      </c>
      <c r="B28" s="28">
        <f>B25+B26+B27</f>
        <v>563363</v>
      </c>
      <c r="C28" s="27">
        <f>B28/B8</f>
        <v>1.2867456945776803</v>
      </c>
      <c r="D28" s="28">
        <f>D25+D26+D27</f>
        <v>364403</v>
      </c>
      <c r="E28" s="27">
        <f>D28/D8</f>
        <v>1.4163178371403364</v>
      </c>
      <c r="F28" s="11">
        <f t="shared" si="0"/>
        <v>927766</v>
      </c>
      <c r="I28" s="7" t="s">
        <v>20</v>
      </c>
      <c r="J28" s="2" t="e">
        <f>#REF!/#REF!</f>
        <v>#REF!</v>
      </c>
      <c r="K28" s="11">
        <f>K25+K26+K27</f>
        <v>364403</v>
      </c>
      <c r="L28" s="2">
        <f>K28/K8</f>
        <v>1.4163178371403364</v>
      </c>
      <c r="M28" s="11" t="e">
        <f>#REF!+K28</f>
        <v>#REF!</v>
      </c>
    </row>
    <row r="29" spans="1:13" ht="26.1" customHeight="1">
      <c r="A29" s="5" t="s">
        <v>21</v>
      </c>
      <c r="B29" s="27"/>
      <c r="C29" s="27"/>
      <c r="D29" s="27"/>
      <c r="E29" s="27"/>
      <c r="F29" s="2">
        <f t="shared" si="0"/>
        <v>0</v>
      </c>
      <c r="I29" s="5" t="s">
        <v>21</v>
      </c>
      <c r="J29" s="2"/>
      <c r="K29" s="2"/>
      <c r="L29" s="2"/>
      <c r="M29" s="2" t="e">
        <f>#REF!+K29</f>
        <v>#REF!</v>
      </c>
    </row>
    <row r="30" spans="1:13" ht="39.950000000000003" customHeight="1">
      <c r="A30" s="3" t="s">
        <v>22</v>
      </c>
      <c r="B30" s="27">
        <v>787945</v>
      </c>
      <c r="C30" s="27">
        <f>B30/B8</f>
        <v>1.7997007902791102</v>
      </c>
      <c r="D30" s="27">
        <v>644682</v>
      </c>
      <c r="E30" s="27">
        <f>D30/D8</f>
        <v>2.5056726094003241</v>
      </c>
      <c r="F30" s="2">
        <f t="shared" si="0"/>
        <v>1432627</v>
      </c>
      <c r="I30" s="3" t="s">
        <v>22</v>
      </c>
      <c r="J30" s="2" t="e">
        <f>#REF!/#REF!</f>
        <v>#REF!</v>
      </c>
      <c r="K30" s="2">
        <v>644682</v>
      </c>
      <c r="L30" s="2">
        <f>K30/K8</f>
        <v>2.5056726094003241</v>
      </c>
      <c r="M30" s="2" t="e">
        <f>#REF!+K30</f>
        <v>#REF!</v>
      </c>
    </row>
    <row r="31" spans="1:13" ht="39.6" customHeight="1">
      <c r="A31" s="3" t="s">
        <v>17</v>
      </c>
      <c r="B31" s="27">
        <v>173348</v>
      </c>
      <c r="C31" s="27">
        <f>B31/B8</f>
        <v>0.39593440226577131</v>
      </c>
      <c r="D31" s="27">
        <v>141830</v>
      </c>
      <c r="E31" s="27">
        <f>D31/D8</f>
        <v>0.55124781860087291</v>
      </c>
      <c r="F31" s="2">
        <f t="shared" si="0"/>
        <v>315178</v>
      </c>
      <c r="I31" s="3" t="s">
        <v>17</v>
      </c>
      <c r="J31" s="2" t="e">
        <f>#REF!/#REF!</f>
        <v>#REF!</v>
      </c>
      <c r="K31" s="2">
        <v>141830</v>
      </c>
      <c r="L31" s="2">
        <f>K31/K8</f>
        <v>0.55124781860087291</v>
      </c>
      <c r="M31" s="2" t="e">
        <f>#REF!+K31</f>
        <v>#REF!</v>
      </c>
    </row>
    <row r="32" spans="1:13" ht="24.95" customHeight="1">
      <c r="A32" s="3" t="s">
        <v>60</v>
      </c>
      <c r="B32" s="27">
        <v>9000</v>
      </c>
      <c r="C32" s="27">
        <f>B32/B8</f>
        <v>2.055639303823489E-2</v>
      </c>
      <c r="D32" s="27">
        <v>3900</v>
      </c>
      <c r="E32" s="27">
        <f>D32/D8</f>
        <v>1.5158051840537295E-2</v>
      </c>
      <c r="F32" s="2">
        <f t="shared" si="0"/>
        <v>12900</v>
      </c>
      <c r="I32" s="3" t="s">
        <v>60</v>
      </c>
      <c r="J32" s="2" t="e">
        <f>#REF!/#REF!</f>
        <v>#REF!</v>
      </c>
      <c r="K32" s="14">
        <v>3900</v>
      </c>
      <c r="L32" s="2">
        <f>K32/K8</f>
        <v>1.5158051840537295E-2</v>
      </c>
      <c r="M32" s="2" t="e">
        <f>#REF!+K32</f>
        <v>#REF!</v>
      </c>
    </row>
    <row r="33" spans="1:13" ht="14.45" customHeight="1">
      <c r="A33" s="3" t="s">
        <v>63</v>
      </c>
      <c r="B33" s="27">
        <v>6500</v>
      </c>
      <c r="C33" s="27">
        <f>B33/B8</f>
        <v>1.4846283860947421E-2</v>
      </c>
      <c r="D33" s="27">
        <v>3500</v>
      </c>
      <c r="E33" s="27">
        <f>D33/D8</f>
        <v>1.3603379856892445E-2</v>
      </c>
      <c r="F33" s="2">
        <f t="shared" si="0"/>
        <v>10000</v>
      </c>
      <c r="I33" s="3" t="s">
        <v>63</v>
      </c>
      <c r="J33" s="2" t="e">
        <f>#REF!/#REF!</f>
        <v>#REF!</v>
      </c>
      <c r="K33" s="14">
        <v>3500</v>
      </c>
      <c r="L33" s="2">
        <f>K33/K8</f>
        <v>1.3603379856892445E-2</v>
      </c>
      <c r="M33" s="2" t="e">
        <f>#REF!+K33</f>
        <v>#REF!</v>
      </c>
    </row>
    <row r="34" spans="1:13" ht="16.5" customHeight="1">
      <c r="A34" s="3" t="s">
        <v>67</v>
      </c>
      <c r="B34" s="27">
        <v>8000</v>
      </c>
      <c r="C34" s="27">
        <f>B34/B8</f>
        <v>1.8272349367319904E-2</v>
      </c>
      <c r="D34" s="27">
        <v>8890</v>
      </c>
      <c r="E34" s="27">
        <f>D34/D8</f>
        <v>3.4552584836506806E-2</v>
      </c>
      <c r="F34" s="2">
        <f t="shared" si="0"/>
        <v>16890</v>
      </c>
      <c r="I34" s="3" t="s">
        <v>67</v>
      </c>
      <c r="J34" s="2" t="e">
        <f>#REF!/#REF!</f>
        <v>#REF!</v>
      </c>
      <c r="K34" s="14">
        <v>8890</v>
      </c>
      <c r="L34" s="2">
        <f>K34/K8</f>
        <v>3.4552584836506806E-2</v>
      </c>
      <c r="M34" s="2" t="e">
        <f>#REF!+K34</f>
        <v>#REF!</v>
      </c>
    </row>
    <row r="35" spans="1:13" ht="26.1" customHeight="1">
      <c r="A35" s="3" t="s">
        <v>24</v>
      </c>
      <c r="B35" s="27">
        <v>0</v>
      </c>
      <c r="C35" s="27">
        <f>B35/B8</f>
        <v>0</v>
      </c>
      <c r="D35" s="27">
        <v>0</v>
      </c>
      <c r="E35" s="27"/>
      <c r="F35" s="2">
        <f t="shared" si="0"/>
        <v>0</v>
      </c>
      <c r="I35" s="3" t="s">
        <v>24</v>
      </c>
      <c r="J35" s="2" t="e">
        <f>#REF!/#REF!</f>
        <v>#REF!</v>
      </c>
      <c r="K35" s="2">
        <v>0</v>
      </c>
      <c r="L35" s="2"/>
      <c r="M35" s="2" t="e">
        <f>#REF!+K35</f>
        <v>#REF!</v>
      </c>
    </row>
    <row r="36" spans="1:13" ht="27" customHeight="1">
      <c r="A36" s="3" t="s">
        <v>25</v>
      </c>
      <c r="B36" s="27">
        <v>0</v>
      </c>
      <c r="C36" s="27">
        <f>B36/B8</f>
        <v>0</v>
      </c>
      <c r="D36" s="27">
        <v>0</v>
      </c>
      <c r="E36" s="27"/>
      <c r="F36" s="2">
        <f t="shared" si="0"/>
        <v>0</v>
      </c>
      <c r="I36" s="3" t="s">
        <v>25</v>
      </c>
      <c r="J36" s="2" t="e">
        <f>#REF!/#REF!</f>
        <v>#REF!</v>
      </c>
      <c r="K36" s="2">
        <v>0</v>
      </c>
      <c r="L36" s="2"/>
      <c r="M36" s="2" t="e">
        <f>#REF!+K36</f>
        <v>#REF!</v>
      </c>
    </row>
    <row r="37" spans="1:13" ht="15" customHeight="1">
      <c r="A37" s="3" t="s">
        <v>58</v>
      </c>
      <c r="B37" s="27">
        <v>14800</v>
      </c>
      <c r="C37" s="27">
        <f>B37/B8</f>
        <v>3.3803846329541823E-2</v>
      </c>
      <c r="D37" s="27">
        <v>4820</v>
      </c>
      <c r="E37" s="27">
        <f>D37/D8</f>
        <v>1.873379740292045E-2</v>
      </c>
      <c r="F37" s="2">
        <f t="shared" si="0"/>
        <v>19620</v>
      </c>
      <c r="I37" s="3" t="s">
        <v>58</v>
      </c>
      <c r="J37" s="2" t="e">
        <f>#REF!/#REF!</f>
        <v>#REF!</v>
      </c>
      <c r="K37" s="2">
        <v>4820</v>
      </c>
      <c r="L37" s="2">
        <f>K37/K8</f>
        <v>1.873379740292045E-2</v>
      </c>
      <c r="M37" s="2" t="e">
        <f>#REF!+K37</f>
        <v>#REF!</v>
      </c>
    </row>
    <row r="38" spans="1:13">
      <c r="A38" s="3" t="s">
        <v>26</v>
      </c>
      <c r="B38" s="27">
        <v>33310</v>
      </c>
      <c r="C38" s="27">
        <f>B38/B8</f>
        <v>7.6081494678178249E-2</v>
      </c>
      <c r="D38" s="27">
        <v>16340</v>
      </c>
      <c r="E38" s="27">
        <f>D38/D8</f>
        <v>6.3508350531892147E-2</v>
      </c>
      <c r="F38" s="2">
        <f t="shared" si="0"/>
        <v>49650</v>
      </c>
      <c r="I38" s="3" t="s">
        <v>26</v>
      </c>
      <c r="J38" s="2" t="e">
        <f>#REF!/#REF!</f>
        <v>#REF!</v>
      </c>
      <c r="K38" s="2">
        <v>16340</v>
      </c>
      <c r="L38" s="2">
        <f>K38/K8</f>
        <v>6.3508350531892147E-2</v>
      </c>
      <c r="M38" s="2" t="e">
        <f>#REF!+K38</f>
        <v>#REF!</v>
      </c>
    </row>
    <row r="39" spans="1:13" ht="25.5" customHeight="1">
      <c r="A39" s="3" t="s">
        <v>27</v>
      </c>
      <c r="B39" s="27">
        <v>0</v>
      </c>
      <c r="C39" s="27">
        <f>B39/B8</f>
        <v>0</v>
      </c>
      <c r="D39" s="27">
        <v>93100</v>
      </c>
      <c r="E39" s="27">
        <f>D39/D8</f>
        <v>0.36184990419333901</v>
      </c>
      <c r="F39" s="2">
        <f t="shared" si="0"/>
        <v>93100</v>
      </c>
      <c r="I39" s="3" t="s">
        <v>27</v>
      </c>
      <c r="J39" s="2" t="e">
        <f>#REF!/#REF!</f>
        <v>#REF!</v>
      </c>
      <c r="K39" s="2">
        <v>93100</v>
      </c>
      <c r="L39" s="2">
        <f>K39/K8</f>
        <v>0.36184990419333901</v>
      </c>
      <c r="M39" s="2" t="e">
        <f>#REF!+K39</f>
        <v>#REF!</v>
      </c>
    </row>
    <row r="40" spans="1:13" ht="15" customHeight="1">
      <c r="A40" s="3" t="s">
        <v>28</v>
      </c>
      <c r="B40" s="27">
        <v>18035</v>
      </c>
      <c r="C40" s="27">
        <v>0.02</v>
      </c>
      <c r="D40" s="27">
        <v>12075</v>
      </c>
      <c r="E40" s="27">
        <f>D40/D8</f>
        <v>4.6931660506278929E-2</v>
      </c>
      <c r="F40" s="2">
        <f t="shared" si="0"/>
        <v>30110</v>
      </c>
      <c r="I40" s="3" t="s">
        <v>28</v>
      </c>
      <c r="J40" s="2">
        <v>0.02</v>
      </c>
      <c r="K40" s="2">
        <v>12075</v>
      </c>
      <c r="L40" s="2">
        <f>K40/K8</f>
        <v>4.6931660506278929E-2</v>
      </c>
      <c r="M40" s="2" t="e">
        <f>#REF!+K40</f>
        <v>#REF!</v>
      </c>
    </row>
    <row r="41" spans="1:13" ht="14.1" customHeight="1">
      <c r="A41" s="3" t="s">
        <v>65</v>
      </c>
      <c r="B41" s="27">
        <v>2506</v>
      </c>
      <c r="C41" s="27">
        <f>B41/B8</f>
        <v>5.7238134393129596E-3</v>
      </c>
      <c r="D41" s="27">
        <v>1050</v>
      </c>
      <c r="E41" s="27">
        <f>D41/D8</f>
        <v>4.0810139570677329E-3</v>
      </c>
      <c r="F41" s="2">
        <f t="shared" si="0"/>
        <v>3556</v>
      </c>
      <c r="I41" s="3" t="s">
        <v>65</v>
      </c>
      <c r="J41" s="2" t="e">
        <f>#REF!/#REF!</f>
        <v>#REF!</v>
      </c>
      <c r="K41" s="2">
        <v>1050</v>
      </c>
      <c r="L41" s="2">
        <f>K41/K8</f>
        <v>4.0810139570677329E-3</v>
      </c>
      <c r="M41" s="2" t="e">
        <f>#REF!+K41</f>
        <v>#REF!</v>
      </c>
    </row>
    <row r="42" spans="1:13" ht="54.6" customHeight="1">
      <c r="A42" s="3" t="s">
        <v>68</v>
      </c>
      <c r="B42" s="27">
        <v>700190</v>
      </c>
      <c r="C42" s="27">
        <f>B42/B8</f>
        <v>1.5992645379379653</v>
      </c>
      <c r="D42" s="27">
        <v>300081</v>
      </c>
      <c r="E42" s="27">
        <f>D42/D8</f>
        <v>1.1663188088103262</v>
      </c>
      <c r="F42" s="2">
        <f t="shared" si="0"/>
        <v>1000271</v>
      </c>
      <c r="I42" s="3" t="s">
        <v>68</v>
      </c>
      <c r="J42" s="2" t="e">
        <f>#REF!/#REF!</f>
        <v>#REF!</v>
      </c>
      <c r="K42" s="13">
        <v>300081</v>
      </c>
      <c r="L42" s="2">
        <f>K42/K8</f>
        <v>1.1663188088103262</v>
      </c>
      <c r="M42" s="2" t="e">
        <f>#REF!+K42</f>
        <v>#REF!</v>
      </c>
    </row>
    <row r="43" spans="1:13" ht="40.5" customHeight="1">
      <c r="A43" s="3" t="s">
        <v>17</v>
      </c>
      <c r="B43" s="27">
        <v>154042</v>
      </c>
      <c r="C43" s="27">
        <f>B43/B8</f>
        <v>0.35183865515508655</v>
      </c>
      <c r="D43" s="27">
        <v>66018</v>
      </c>
      <c r="E43" s="27">
        <f>D43/D8</f>
        <v>0.25659083754066436</v>
      </c>
      <c r="F43" s="2">
        <f t="shared" si="0"/>
        <v>220060</v>
      </c>
      <c r="I43" s="3" t="s">
        <v>17</v>
      </c>
      <c r="J43" s="2" t="e">
        <f>#REF!/#REF!</f>
        <v>#REF!</v>
      </c>
      <c r="K43" s="13">
        <v>66018</v>
      </c>
      <c r="L43" s="2">
        <f>K43/K8</f>
        <v>0.25659083754066436</v>
      </c>
      <c r="M43" s="2" t="e">
        <f>#REF!+K43</f>
        <v>#REF!</v>
      </c>
    </row>
    <row r="44" spans="1:13" ht="53.1" customHeight="1">
      <c r="A44" s="3" t="s">
        <v>29</v>
      </c>
      <c r="B44" s="27">
        <v>0</v>
      </c>
      <c r="C44" s="27">
        <f>B44/B8</f>
        <v>0</v>
      </c>
      <c r="D44" s="27">
        <v>0</v>
      </c>
      <c r="E44" s="27">
        <f>D44/D8</f>
        <v>0</v>
      </c>
      <c r="F44" s="2">
        <f t="shared" si="0"/>
        <v>0</v>
      </c>
      <c r="I44" s="3" t="s">
        <v>29</v>
      </c>
      <c r="J44" s="2" t="e">
        <f>#REF!/#REF!</f>
        <v>#REF!</v>
      </c>
      <c r="K44" s="2">
        <v>0</v>
      </c>
      <c r="L44" s="2">
        <f>K44/K8</f>
        <v>0</v>
      </c>
      <c r="M44" s="2" t="e">
        <f>#REF!+K44</f>
        <v>#REF!</v>
      </c>
    </row>
    <row r="45" spans="1:13" ht="27.95" customHeight="1">
      <c r="A45" s="3" t="s">
        <v>30</v>
      </c>
      <c r="B45" s="27">
        <v>269390</v>
      </c>
      <c r="C45" s="27">
        <f>B45/B8</f>
        <v>0.61529852450778855</v>
      </c>
      <c r="D45" s="27">
        <v>71523</v>
      </c>
      <c r="E45" s="27">
        <f>D45/D8</f>
        <v>0.27798701071557663</v>
      </c>
      <c r="F45" s="2">
        <f t="shared" si="0"/>
        <v>340913</v>
      </c>
      <c r="I45" s="3" t="s">
        <v>30</v>
      </c>
      <c r="J45" s="2" t="e">
        <f>#REF!/#REF!</f>
        <v>#REF!</v>
      </c>
      <c r="K45" s="13">
        <v>71523</v>
      </c>
      <c r="L45" s="2">
        <f>K45/K8</f>
        <v>0.27798701071557663</v>
      </c>
      <c r="M45" s="2" t="e">
        <f>#REF!+K45</f>
        <v>#REF!</v>
      </c>
    </row>
    <row r="46" spans="1:13" ht="15" customHeight="1">
      <c r="A46" s="3" t="s">
        <v>31</v>
      </c>
      <c r="B46" s="27"/>
      <c r="C46" s="27"/>
      <c r="D46" s="27"/>
      <c r="E46" s="27"/>
      <c r="F46" s="2">
        <f t="shared" si="0"/>
        <v>0</v>
      </c>
      <c r="I46" s="3" t="s">
        <v>31</v>
      </c>
      <c r="J46" s="2"/>
      <c r="K46" s="2"/>
      <c r="L46" s="2"/>
      <c r="M46" s="2" t="e">
        <f>#REF!+K46</f>
        <v>#REF!</v>
      </c>
    </row>
    <row r="47" spans="1:13" ht="26.45" customHeight="1">
      <c r="A47" s="3" t="s">
        <v>32</v>
      </c>
      <c r="B47" s="27">
        <v>119100</v>
      </c>
      <c r="C47" s="27">
        <f>B47/B8</f>
        <v>0.27202960120597508</v>
      </c>
      <c r="D47" s="27">
        <v>0</v>
      </c>
      <c r="E47" s="27"/>
      <c r="F47" s="2">
        <f t="shared" si="0"/>
        <v>119100</v>
      </c>
      <c r="I47" s="3" t="s">
        <v>32</v>
      </c>
      <c r="J47" s="2" t="e">
        <f>#REF!/#REF!</f>
        <v>#REF!</v>
      </c>
      <c r="K47" s="2">
        <v>0</v>
      </c>
      <c r="L47" s="2"/>
      <c r="M47" s="2" t="e">
        <f>#REF!+K47</f>
        <v>#REF!</v>
      </c>
    </row>
    <row r="48" spans="1:13" ht="27" customHeight="1">
      <c r="A48" s="3" t="s">
        <v>33</v>
      </c>
      <c r="B48" s="27">
        <v>17550</v>
      </c>
      <c r="C48" s="27">
        <f>B48/B8</f>
        <v>4.0084966424558034E-2</v>
      </c>
      <c r="D48" s="27">
        <v>0</v>
      </c>
      <c r="E48" s="27"/>
      <c r="F48" s="2">
        <f t="shared" si="0"/>
        <v>17550</v>
      </c>
      <c r="I48" s="3" t="s">
        <v>33</v>
      </c>
      <c r="J48" s="2" t="e">
        <f>#REF!/#REF!</f>
        <v>#REF!</v>
      </c>
      <c r="K48" s="2">
        <v>0</v>
      </c>
      <c r="L48" s="2"/>
      <c r="M48" s="2" t="e">
        <f>#REF!+K48</f>
        <v>#REF!</v>
      </c>
    </row>
    <row r="49" spans="1:13" ht="15.6" customHeight="1">
      <c r="A49" s="3" t="s">
        <v>34</v>
      </c>
      <c r="B49" s="27">
        <v>7000</v>
      </c>
      <c r="C49" s="27">
        <f>B49/B8</f>
        <v>1.5988305696404914E-2</v>
      </c>
      <c r="D49" s="27">
        <v>2500</v>
      </c>
      <c r="E49" s="27">
        <f>D49/D8</f>
        <v>9.7166998977803176E-3</v>
      </c>
      <c r="F49" s="2">
        <f t="shared" si="0"/>
        <v>9500</v>
      </c>
      <c r="I49" s="3" t="s">
        <v>34</v>
      </c>
      <c r="J49" s="2" t="e">
        <f>#REF!/#REF!</f>
        <v>#REF!</v>
      </c>
      <c r="K49" s="14">
        <v>2500</v>
      </c>
      <c r="L49" s="2">
        <f>K49/K8</f>
        <v>9.7166998977803176E-3</v>
      </c>
      <c r="M49" s="2" t="e">
        <f>#REF!+K49</f>
        <v>#REF!</v>
      </c>
    </row>
    <row r="50" spans="1:13" ht="16.5" customHeight="1">
      <c r="A50" s="3" t="s">
        <v>61</v>
      </c>
      <c r="B50" s="27">
        <v>3100</v>
      </c>
      <c r="C50" s="27">
        <f>B50/B8</f>
        <v>7.0805353798364624E-3</v>
      </c>
      <c r="D50" s="27">
        <v>3200</v>
      </c>
      <c r="E50" s="27">
        <f>D50/D8</f>
        <v>1.2437375869158806E-2</v>
      </c>
      <c r="F50" s="13">
        <f t="shared" ref="F50" si="1">B50+D50</f>
        <v>6300</v>
      </c>
      <c r="I50" s="3" t="s">
        <v>61</v>
      </c>
      <c r="J50" s="2" t="e">
        <f>#REF!/#REF!</f>
        <v>#REF!</v>
      </c>
      <c r="K50" s="2">
        <v>3200</v>
      </c>
      <c r="L50" s="2">
        <f>K50/K8</f>
        <v>1.2437375869158806E-2</v>
      </c>
      <c r="M50" s="13" t="e">
        <f>#REF!+K50</f>
        <v>#REF!</v>
      </c>
    </row>
    <row r="51" spans="1:13" ht="54" customHeight="1">
      <c r="A51" s="7" t="s">
        <v>35</v>
      </c>
      <c r="B51" s="28">
        <f>B30+B31+B32+B33+B34+B35+B36+B37+B38+B39+B40+B41+B42+B43+B44+B45+B47+B48+B49+B50</f>
        <v>2323816</v>
      </c>
      <c r="C51" s="27">
        <f>B51/B8</f>
        <v>5.3076972271709835</v>
      </c>
      <c r="D51" s="28">
        <f>D30+D31+D32+D33+D34+D35+D36+D37+D38+D39+D40+D41+D42+D43+D44+D45+D49+D50</f>
        <v>1373509</v>
      </c>
      <c r="E51" s="27">
        <f>D51/D8</f>
        <v>5.3383899039601381</v>
      </c>
      <c r="F51" s="11">
        <f t="shared" si="0"/>
        <v>3697325</v>
      </c>
      <c r="I51" s="7" t="s">
        <v>35</v>
      </c>
      <c r="J51" s="2" t="e">
        <f>#REF!/#REF!</f>
        <v>#REF!</v>
      </c>
      <c r="K51" s="11">
        <f>K30+K31+K32+K33+K34+K35+K36+K37+K38+K39+K40+K41+K42+K43+K44+K45+K49+K50</f>
        <v>1373509</v>
      </c>
      <c r="L51" s="2">
        <f>K51/K8</f>
        <v>5.3383899039601381</v>
      </c>
      <c r="M51" s="11" t="e">
        <f>#REF!+K51</f>
        <v>#REF!</v>
      </c>
    </row>
    <row r="52" spans="1:13" ht="27.95" customHeight="1">
      <c r="A52" s="7" t="s">
        <v>37</v>
      </c>
      <c r="B52" s="27">
        <f>B14+B18+B23+B28+B51</f>
        <v>6575066</v>
      </c>
      <c r="C52" s="27">
        <f>B52/B8</f>
        <v>15.017737883148326</v>
      </c>
      <c r="D52" s="27">
        <f>D14+D18+D23+D28+D51</f>
        <v>4502697</v>
      </c>
      <c r="E52" s="27">
        <f>D52/D8</f>
        <v>17.500542191854297</v>
      </c>
      <c r="F52" s="2">
        <f t="shared" si="0"/>
        <v>11077763</v>
      </c>
      <c r="I52" s="7" t="s">
        <v>37</v>
      </c>
      <c r="J52" s="2" t="e">
        <f>#REF!/#REF!</f>
        <v>#REF!</v>
      </c>
      <c r="K52" s="2">
        <f>K14+K18+K23+K28+K51</f>
        <v>4502697</v>
      </c>
      <c r="L52" s="2">
        <f>K52/K8</f>
        <v>17.500542191854297</v>
      </c>
      <c r="M52" s="2" t="e">
        <f>#REF!+K52</f>
        <v>#REF!</v>
      </c>
    </row>
    <row r="53" spans="1:13" ht="26.45" customHeight="1">
      <c r="A53" s="5" t="s">
        <v>38</v>
      </c>
      <c r="B53" s="27"/>
      <c r="C53" s="27"/>
      <c r="D53" s="27"/>
      <c r="E53" s="27"/>
      <c r="F53" s="2">
        <f t="shared" si="0"/>
        <v>0</v>
      </c>
      <c r="I53" s="5" t="s">
        <v>38</v>
      </c>
      <c r="J53" s="2"/>
      <c r="K53" s="2"/>
      <c r="L53" s="2"/>
      <c r="M53" s="2" t="e">
        <f>#REF!+K53</f>
        <v>#REF!</v>
      </c>
    </row>
    <row r="54" spans="1:13" ht="15" customHeight="1">
      <c r="A54" s="3" t="s">
        <v>39</v>
      </c>
      <c r="B54" s="27">
        <v>153105</v>
      </c>
      <c r="C54" s="27">
        <f>B54/B8</f>
        <v>0.34969850623543924</v>
      </c>
      <c r="D54" s="27">
        <v>65617</v>
      </c>
      <c r="E54" s="27">
        <f>D54/D8</f>
        <v>0.25503227887706043</v>
      </c>
      <c r="F54" s="2">
        <f t="shared" si="0"/>
        <v>218722</v>
      </c>
      <c r="I54" s="3" t="s">
        <v>39</v>
      </c>
      <c r="J54" s="2" t="e">
        <f>#REF!/#REF!</f>
        <v>#REF!</v>
      </c>
      <c r="K54" s="13">
        <v>65617</v>
      </c>
      <c r="L54" s="2">
        <f>K54/K8</f>
        <v>0.25503227887706043</v>
      </c>
      <c r="M54" s="2" t="e">
        <f>#REF!+K54</f>
        <v>#REF!</v>
      </c>
    </row>
    <row r="55" spans="1:13" ht="39.950000000000003" customHeight="1">
      <c r="A55" s="3" t="s">
        <v>17</v>
      </c>
      <c r="B55" s="27">
        <v>33683</v>
      </c>
      <c r="C55" s="27">
        <f>B55/B8</f>
        <v>7.6933442967429544E-2</v>
      </c>
      <c r="D55" s="27">
        <v>14436</v>
      </c>
      <c r="E55" s="27">
        <f>D55/D8</f>
        <v>5.6108111889742664E-2</v>
      </c>
      <c r="F55" s="2">
        <f t="shared" si="0"/>
        <v>48119</v>
      </c>
      <c r="I55" s="3" t="s">
        <v>17</v>
      </c>
      <c r="J55" s="2" t="e">
        <f>#REF!/#REF!</f>
        <v>#REF!</v>
      </c>
      <c r="K55" s="13">
        <v>14436</v>
      </c>
      <c r="L55" s="2">
        <f>K55/K8</f>
        <v>5.6108111889742664E-2</v>
      </c>
      <c r="M55" s="2" t="e">
        <f>#REF!+K55</f>
        <v>#REF!</v>
      </c>
    </row>
    <row r="56" spans="1:13" ht="27" customHeight="1">
      <c r="A56" s="3" t="s">
        <v>23</v>
      </c>
      <c r="B56" s="27">
        <v>600</v>
      </c>
      <c r="C56" s="27">
        <f>B56/B8</f>
        <v>1.3704262025489927E-3</v>
      </c>
      <c r="D56" s="27">
        <v>600</v>
      </c>
      <c r="E56" s="27">
        <f>D56/D8</f>
        <v>2.3320079754672761E-3</v>
      </c>
      <c r="F56" s="2">
        <f t="shared" si="0"/>
        <v>1200</v>
      </c>
      <c r="I56" s="3" t="s">
        <v>23</v>
      </c>
      <c r="J56" s="2" t="e">
        <f>#REF!/#REF!</f>
        <v>#REF!</v>
      </c>
      <c r="K56" s="2">
        <v>600</v>
      </c>
      <c r="L56" s="2">
        <f>K56/K8</f>
        <v>2.3320079754672761E-3</v>
      </c>
      <c r="M56" s="2" t="e">
        <f>#REF!+K56</f>
        <v>#REF!</v>
      </c>
    </row>
    <row r="57" spans="1:13" ht="41.1" customHeight="1">
      <c r="A57" s="3" t="s">
        <v>40</v>
      </c>
      <c r="B57" s="27">
        <v>0</v>
      </c>
      <c r="C57" s="27">
        <f>B57/B8</f>
        <v>0</v>
      </c>
      <c r="D57" s="27">
        <v>0</v>
      </c>
      <c r="E57" s="27">
        <f>D57/D8</f>
        <v>0</v>
      </c>
      <c r="F57" s="2">
        <f t="shared" si="0"/>
        <v>0</v>
      </c>
      <c r="I57" s="3" t="s">
        <v>40</v>
      </c>
      <c r="J57" s="2" t="e">
        <f>#REF!/#REF!</f>
        <v>#REF!</v>
      </c>
      <c r="K57" s="2">
        <v>0</v>
      </c>
      <c r="L57" s="2">
        <f>K57/K8</f>
        <v>0</v>
      </c>
      <c r="M57" s="2" t="e">
        <f>#REF!+K57</f>
        <v>#REF!</v>
      </c>
    </row>
    <row r="58" spans="1:13" ht="27" customHeight="1">
      <c r="A58" s="3" t="s">
        <v>41</v>
      </c>
      <c r="B58" s="27">
        <v>0</v>
      </c>
      <c r="C58" s="27">
        <f>B58/B8</f>
        <v>0</v>
      </c>
      <c r="D58" s="27">
        <v>0</v>
      </c>
      <c r="E58" s="27">
        <f>D58/D8</f>
        <v>0</v>
      </c>
      <c r="F58" s="2">
        <f t="shared" si="0"/>
        <v>0</v>
      </c>
      <c r="I58" s="3" t="s">
        <v>41</v>
      </c>
      <c r="J58" s="2" t="e">
        <f>#REF!/#REF!</f>
        <v>#REF!</v>
      </c>
      <c r="K58" s="2">
        <v>0</v>
      </c>
      <c r="L58" s="2">
        <f>K58/K8</f>
        <v>0</v>
      </c>
      <c r="M58" s="2" t="e">
        <f>#REF!+K58</f>
        <v>#REF!</v>
      </c>
    </row>
    <row r="59" spans="1:13" ht="40.5" customHeight="1">
      <c r="A59" s="3" t="s">
        <v>42</v>
      </c>
      <c r="B59" s="27">
        <v>1740</v>
      </c>
      <c r="C59" s="27">
        <f>B59/B8</f>
        <v>3.9742359873920791E-3</v>
      </c>
      <c r="D59" s="27">
        <v>1040</v>
      </c>
      <c r="E59" s="27">
        <f>D59/D8</f>
        <v>4.0421471574766119E-3</v>
      </c>
      <c r="F59" s="2">
        <f t="shared" si="0"/>
        <v>2780</v>
      </c>
      <c r="I59" s="3" t="s">
        <v>42</v>
      </c>
      <c r="J59" s="2" t="e">
        <f>#REF!/#REF!</f>
        <v>#REF!</v>
      </c>
      <c r="K59" s="2">
        <v>1040</v>
      </c>
      <c r="L59" s="2">
        <f>K59/K8</f>
        <v>4.0421471574766119E-3</v>
      </c>
      <c r="M59" s="2" t="e">
        <f>#REF!+K59</f>
        <v>#REF!</v>
      </c>
    </row>
    <row r="60" spans="1:13" ht="27" customHeight="1">
      <c r="A60" s="3" t="s">
        <v>43</v>
      </c>
      <c r="B60" s="27">
        <v>4000</v>
      </c>
      <c r="C60" s="27">
        <f>B60/B8</f>
        <v>9.1361746836599519E-3</v>
      </c>
      <c r="D60" s="27">
        <v>2000</v>
      </c>
      <c r="E60" s="27">
        <f>D60/D8</f>
        <v>7.7733599182242532E-3</v>
      </c>
      <c r="F60" s="2">
        <f t="shared" si="0"/>
        <v>6000</v>
      </c>
      <c r="I60" s="3" t="s">
        <v>43</v>
      </c>
      <c r="J60" s="2" t="e">
        <f>#REF!/#REF!</f>
        <v>#REF!</v>
      </c>
      <c r="K60" s="2">
        <v>2000</v>
      </c>
      <c r="L60" s="2">
        <f>K60/K8</f>
        <v>7.7733599182242532E-3</v>
      </c>
      <c r="M60" s="2" t="e">
        <f>#REF!+K60</f>
        <v>#REF!</v>
      </c>
    </row>
    <row r="61" spans="1:13" ht="26.1" customHeight="1">
      <c r="A61" s="3" t="s">
        <v>69</v>
      </c>
      <c r="B61" s="27">
        <v>1090</v>
      </c>
      <c r="C61" s="27">
        <f>B61/B8</f>
        <v>2.4896076012973366E-3</v>
      </c>
      <c r="D61" s="27">
        <v>212</v>
      </c>
      <c r="E61" s="27">
        <f>D61/D8</f>
        <v>8.2397615133177093E-4</v>
      </c>
      <c r="F61" s="2">
        <f t="shared" si="0"/>
        <v>1302</v>
      </c>
      <c r="I61" s="3" t="s">
        <v>69</v>
      </c>
      <c r="J61" s="2" t="e">
        <f>#REF!/#REF!</f>
        <v>#REF!</v>
      </c>
      <c r="K61" s="2">
        <v>212</v>
      </c>
      <c r="L61" s="2">
        <f>K61/K8</f>
        <v>8.2397615133177093E-4</v>
      </c>
      <c r="M61" s="2" t="e">
        <f>#REF!+K61</f>
        <v>#REF!</v>
      </c>
    </row>
    <row r="62" spans="1:13" ht="13.5" customHeight="1">
      <c r="A62" s="3" t="s">
        <v>64</v>
      </c>
      <c r="B62" s="27">
        <v>2860</v>
      </c>
      <c r="C62" s="27">
        <f>B62/B8</f>
        <v>6.5323648988168653E-3</v>
      </c>
      <c r="D62" s="27">
        <v>1380</v>
      </c>
      <c r="E62" s="27">
        <f>D62/D8</f>
        <v>5.3636183435747352E-3</v>
      </c>
      <c r="F62" s="2">
        <f t="shared" si="0"/>
        <v>4240</v>
      </c>
      <c r="I62" s="3" t="s">
        <v>64</v>
      </c>
      <c r="J62" s="2" t="e">
        <f>#REF!/#REF!</f>
        <v>#REF!</v>
      </c>
      <c r="K62" s="2">
        <v>1380</v>
      </c>
      <c r="L62" s="2">
        <f>K62/K8</f>
        <v>5.3636183435747352E-3</v>
      </c>
      <c r="M62" s="2" t="e">
        <f>#REF!+K62</f>
        <v>#REF!</v>
      </c>
    </row>
    <row r="63" spans="1:13" ht="14.1" customHeight="1">
      <c r="A63" s="3" t="s">
        <v>62</v>
      </c>
      <c r="B63" s="27">
        <v>2200</v>
      </c>
      <c r="C63" s="27">
        <f>B63/B8</f>
        <v>5.0248960760129737E-3</v>
      </c>
      <c r="D63" s="27">
        <v>1021</v>
      </c>
      <c r="E63" s="27">
        <f>D63/D8</f>
        <v>3.9683002382534813E-3</v>
      </c>
      <c r="F63" s="2">
        <f t="shared" si="0"/>
        <v>3221</v>
      </c>
      <c r="I63" s="3" t="s">
        <v>62</v>
      </c>
      <c r="J63" s="2" t="e">
        <f>#REF!/#REF!</f>
        <v>#REF!</v>
      </c>
      <c r="K63" s="2">
        <v>1021</v>
      </c>
      <c r="L63" s="2">
        <f>K63/K8</f>
        <v>3.9683002382534813E-3</v>
      </c>
      <c r="M63" s="2" t="e">
        <f>#REF!+K63</f>
        <v>#REF!</v>
      </c>
    </row>
    <row r="64" spans="1:13" ht="27.6" customHeight="1">
      <c r="A64" s="3" t="s">
        <v>44</v>
      </c>
      <c r="B64" s="27">
        <v>2020</v>
      </c>
      <c r="C64" s="27">
        <f>B64/B8</f>
        <v>4.6137682152482757E-3</v>
      </c>
      <c r="D64" s="27">
        <v>960</v>
      </c>
      <c r="E64" s="27">
        <f>D64/D8</f>
        <v>3.7312127607476418E-3</v>
      </c>
      <c r="F64" s="2">
        <f t="shared" si="0"/>
        <v>2980</v>
      </c>
      <c r="I64" s="3" t="s">
        <v>44</v>
      </c>
      <c r="J64" s="2" t="e">
        <f>#REF!/#REF!</f>
        <v>#REF!</v>
      </c>
      <c r="K64" s="2">
        <v>960</v>
      </c>
      <c r="L64" s="2">
        <f>K64/K8</f>
        <v>3.7312127607476418E-3</v>
      </c>
      <c r="M64" s="2" t="e">
        <f>#REF!+K64</f>
        <v>#REF!</v>
      </c>
    </row>
    <row r="65" spans="1:13" ht="40.5" customHeight="1">
      <c r="A65" s="7" t="s">
        <v>45</v>
      </c>
      <c r="B65" s="27">
        <f>B54+B55+B56+B57+B58+B59+B60+B61+B62+B63+B64</f>
        <v>201298</v>
      </c>
      <c r="C65" s="27">
        <f>B65/B8</f>
        <v>0.45977342286784523</v>
      </c>
      <c r="D65" s="27">
        <f>D54+D55+D56+D57+D58+D59+D60+D61+D62+D63+D64</f>
        <v>87266</v>
      </c>
      <c r="E65" s="27">
        <f>D65/D8</f>
        <v>0.33917501331187888</v>
      </c>
      <c r="F65" s="2">
        <f t="shared" si="0"/>
        <v>288564</v>
      </c>
      <c r="I65" s="7" t="s">
        <v>45</v>
      </c>
      <c r="J65" s="2" t="e">
        <f>#REF!/#REF!</f>
        <v>#REF!</v>
      </c>
      <c r="K65" s="2">
        <f>K54+K55+K56+K57+K58+K59+K60+K61+K62+K63+K64</f>
        <v>87266</v>
      </c>
      <c r="L65" s="2">
        <f>K65/K8</f>
        <v>0.33917501331187888</v>
      </c>
      <c r="M65" s="2" t="e">
        <f>#REF!+K65</f>
        <v>#REF!</v>
      </c>
    </row>
    <row r="66" spans="1:13">
      <c r="A66" s="5" t="s">
        <v>46</v>
      </c>
      <c r="B66" s="27"/>
      <c r="C66" s="27"/>
      <c r="D66" s="27"/>
      <c r="E66" s="27"/>
      <c r="F66" s="2">
        <f t="shared" si="0"/>
        <v>0</v>
      </c>
      <c r="I66" s="5" t="s">
        <v>46</v>
      </c>
      <c r="J66" s="2"/>
      <c r="K66" s="2"/>
      <c r="L66" s="2"/>
      <c r="M66" s="2" t="e">
        <f>#REF!+K66</f>
        <v>#REF!</v>
      </c>
    </row>
    <row r="67" spans="1:13">
      <c r="A67" s="3" t="s">
        <v>39</v>
      </c>
      <c r="B67" s="27">
        <v>561990</v>
      </c>
      <c r="C67" s="27">
        <f>B67/B8</f>
        <v>1.2836097026175139</v>
      </c>
      <c r="D67" s="27">
        <v>119205</v>
      </c>
      <c r="E67" s="27">
        <f>D67/D8</f>
        <v>0.46331168452596105</v>
      </c>
      <c r="F67" s="2">
        <f t="shared" si="0"/>
        <v>681195</v>
      </c>
      <c r="I67" s="3" t="s">
        <v>39</v>
      </c>
      <c r="J67" s="2" t="e">
        <f>#REF!/#REF!</f>
        <v>#REF!</v>
      </c>
      <c r="K67" s="13">
        <v>119205</v>
      </c>
      <c r="L67" s="2">
        <f>K67/K8</f>
        <v>0.46331168452596105</v>
      </c>
      <c r="M67" s="2" t="e">
        <f>#REF!+K67</f>
        <v>#REF!</v>
      </c>
    </row>
    <row r="68" spans="1:13" ht="39.6" customHeight="1">
      <c r="A68" s="3" t="s">
        <v>17</v>
      </c>
      <c r="B68" s="27">
        <v>101344</v>
      </c>
      <c r="C68" s="27">
        <f>B68/B8</f>
        <v>0.23147412178520854</v>
      </c>
      <c r="D68" s="27">
        <v>26225</v>
      </c>
      <c r="E68" s="27">
        <f>D68/D8</f>
        <v>0.10192818192771552</v>
      </c>
      <c r="F68" s="2">
        <f t="shared" si="0"/>
        <v>127569</v>
      </c>
      <c r="I68" s="3" t="s">
        <v>17</v>
      </c>
      <c r="J68" s="2" t="e">
        <f>#REF!/#REF!</f>
        <v>#REF!</v>
      </c>
      <c r="K68" s="13">
        <v>26225</v>
      </c>
      <c r="L68" s="2">
        <f>K68/K8</f>
        <v>0.10192818192771552</v>
      </c>
      <c r="M68" s="2" t="e">
        <f>#REF!+K68</f>
        <v>#REF!</v>
      </c>
    </row>
    <row r="69" spans="1:13">
      <c r="A69" s="3" t="s">
        <v>47</v>
      </c>
      <c r="B69" s="27">
        <v>2250</v>
      </c>
      <c r="C69" s="27">
        <f>B69/B8</f>
        <v>5.1390982595587225E-3</v>
      </c>
      <c r="D69" s="27">
        <v>1085</v>
      </c>
      <c r="E69" s="27">
        <f>D69/D8</f>
        <v>4.2170477556366572E-3</v>
      </c>
      <c r="F69" s="2">
        <f t="shared" si="0"/>
        <v>3335</v>
      </c>
      <c r="I69" s="3" t="s">
        <v>47</v>
      </c>
      <c r="J69" s="2" t="e">
        <f>#REF!/#REF!</f>
        <v>#REF!</v>
      </c>
      <c r="K69" s="2">
        <v>1085</v>
      </c>
      <c r="L69" s="2">
        <f>K69/K8</f>
        <v>4.2170477556366572E-3</v>
      </c>
      <c r="M69" s="2" t="e">
        <f>#REF!+K69</f>
        <v>#REF!</v>
      </c>
    </row>
    <row r="70" spans="1:13" ht="26.1" customHeight="1">
      <c r="A70" s="3" t="s">
        <v>43</v>
      </c>
      <c r="B70" s="27">
        <v>4000</v>
      </c>
      <c r="C70" s="27">
        <f>B70/B8</f>
        <v>9.1361746836599519E-3</v>
      </c>
      <c r="D70" s="27">
        <v>3960</v>
      </c>
      <c r="E70" s="27">
        <f>D70/D8</f>
        <v>1.5391252638084022E-2</v>
      </c>
      <c r="F70" s="2">
        <f t="shared" si="0"/>
        <v>7960</v>
      </c>
      <c r="I70" s="3" t="s">
        <v>43</v>
      </c>
      <c r="J70" s="2" t="e">
        <f>#REF!/#REF!</f>
        <v>#REF!</v>
      </c>
      <c r="K70" s="2">
        <v>3960</v>
      </c>
      <c r="L70" s="2">
        <f>K70/K8</f>
        <v>1.5391252638084022E-2</v>
      </c>
      <c r="M70" s="2" t="e">
        <f>#REF!+K70</f>
        <v>#REF!</v>
      </c>
    </row>
    <row r="71" spans="1:13" ht="39.950000000000003" customHeight="1">
      <c r="A71" s="3" t="s">
        <v>48</v>
      </c>
      <c r="B71" s="27">
        <v>7322</v>
      </c>
      <c r="C71" s="27">
        <f>B71/B8</f>
        <v>1.6723767758439541E-2</v>
      </c>
      <c r="D71" s="27">
        <v>920</v>
      </c>
      <c r="E71" s="27">
        <f>D71/D8</f>
        <v>3.5757455623831565E-3</v>
      </c>
      <c r="F71" s="2">
        <f t="shared" si="0"/>
        <v>8242</v>
      </c>
      <c r="I71" s="3" t="s">
        <v>48</v>
      </c>
      <c r="J71" s="2" t="e">
        <f>#REF!/#REF!</f>
        <v>#REF!</v>
      </c>
      <c r="K71" s="2">
        <v>920</v>
      </c>
      <c r="L71" s="2">
        <f>K71/K8</f>
        <v>3.5757455623831565E-3</v>
      </c>
      <c r="M71" s="2" t="e">
        <f>#REF!+K71</f>
        <v>#REF!</v>
      </c>
    </row>
    <row r="72" spans="1:13" ht="12.95" customHeight="1">
      <c r="A72" s="3" t="s">
        <v>49</v>
      </c>
      <c r="B72" s="27">
        <v>1580</v>
      </c>
      <c r="C72" s="27">
        <f>B72/B8</f>
        <v>3.6087890000456807E-3</v>
      </c>
      <c r="D72" s="27">
        <v>760</v>
      </c>
      <c r="E72" s="27">
        <f>D72/D8</f>
        <v>2.9538767689252163E-3</v>
      </c>
      <c r="F72" s="2">
        <f t="shared" si="0"/>
        <v>2340</v>
      </c>
      <c r="I72" s="3" t="s">
        <v>49</v>
      </c>
      <c r="J72" s="2" t="e">
        <f>#REF!/#REF!</f>
        <v>#REF!</v>
      </c>
      <c r="K72" s="2">
        <v>760</v>
      </c>
      <c r="L72" s="2">
        <f>K72/K8</f>
        <v>2.9538767689252163E-3</v>
      </c>
      <c r="M72" s="2" t="e">
        <f>#REF!+K72</f>
        <v>#REF!</v>
      </c>
    </row>
    <row r="73" spans="1:13" ht="30">
      <c r="A73" s="3" t="s">
        <v>55</v>
      </c>
      <c r="B73" s="27">
        <v>8895</v>
      </c>
      <c r="C73" s="27">
        <f>B73/B8</f>
        <v>2.0316568452788817E-2</v>
      </c>
      <c r="D73" s="27">
        <v>4335</v>
      </c>
      <c r="E73" s="27">
        <f>D73/D8</f>
        <v>1.6848757622751068E-2</v>
      </c>
      <c r="F73" s="2">
        <f t="shared" si="0"/>
        <v>13230</v>
      </c>
      <c r="I73" s="3" t="s">
        <v>55</v>
      </c>
      <c r="J73" s="2" t="e">
        <f>#REF!/#REF!</f>
        <v>#REF!</v>
      </c>
      <c r="K73" s="2">
        <v>4335</v>
      </c>
      <c r="L73" s="2">
        <f>K73/K8</f>
        <v>1.6848757622751068E-2</v>
      </c>
      <c r="M73" s="2" t="e">
        <f>#REF!+K73</f>
        <v>#REF!</v>
      </c>
    </row>
    <row r="74" spans="1:13" ht="27.6" customHeight="1">
      <c r="A74" s="3" t="s">
        <v>54</v>
      </c>
      <c r="B74" s="27">
        <v>2250</v>
      </c>
      <c r="C74" s="27">
        <f>B74/B8</f>
        <v>5.1390982595587225E-3</v>
      </c>
      <c r="D74" s="27">
        <v>640</v>
      </c>
      <c r="E74" s="27">
        <f>D74/D8</f>
        <v>2.4874751738317613E-3</v>
      </c>
      <c r="F74" s="2">
        <f t="shared" si="0"/>
        <v>2890</v>
      </c>
      <c r="I74" s="3" t="s">
        <v>54</v>
      </c>
      <c r="J74" s="2" t="e">
        <f>#REF!/#REF!</f>
        <v>#REF!</v>
      </c>
      <c r="K74" s="2">
        <v>640</v>
      </c>
      <c r="L74" s="2">
        <f>K74/K8</f>
        <v>2.4874751738317613E-3</v>
      </c>
      <c r="M74" s="2" t="e">
        <f>#REF!+K74</f>
        <v>#REF!</v>
      </c>
    </row>
    <row r="75" spans="1:13" ht="17.45" customHeight="1">
      <c r="A75" s="7" t="s">
        <v>50</v>
      </c>
      <c r="B75" s="27">
        <f>B67+B68+B69+B70+B71+B72+B73+B74</f>
        <v>689631</v>
      </c>
      <c r="C75" s="27">
        <f>B75/B8</f>
        <v>1.5751473208167741</v>
      </c>
      <c r="D75" s="27">
        <f>D67+D68+D69+D70+D71+D72+D73+D74</f>
        <v>157130</v>
      </c>
      <c r="E75" s="27">
        <f>D75/D8</f>
        <v>0.61071402197528846</v>
      </c>
      <c r="F75" s="2">
        <f t="shared" ref="F75:F76" si="2">B75+D75</f>
        <v>846761</v>
      </c>
      <c r="I75" s="7" t="s">
        <v>50</v>
      </c>
      <c r="J75" s="2" t="e">
        <f>#REF!/#REF!</f>
        <v>#REF!</v>
      </c>
      <c r="K75" s="2">
        <f>K67+K68+K69+K70+K71+K72+K73+K74</f>
        <v>157130</v>
      </c>
      <c r="L75" s="2">
        <f>K75/K8</f>
        <v>0.61071402197528846</v>
      </c>
      <c r="M75" s="2" t="e">
        <f>#REF!+K75</f>
        <v>#REF!</v>
      </c>
    </row>
    <row r="76" spans="1:13" ht="30">
      <c r="A76" s="7" t="s">
        <v>51</v>
      </c>
      <c r="B76" s="2">
        <f>B52+B65+B75</f>
        <v>7465995</v>
      </c>
      <c r="C76" s="2">
        <f>B76/B8</f>
        <v>17.052658626832944</v>
      </c>
      <c r="D76" s="2">
        <f>D52+D65+D75</f>
        <v>4747093</v>
      </c>
      <c r="E76" s="2">
        <f>D76/D8</f>
        <v>18.450431227141465</v>
      </c>
      <c r="F76" s="2">
        <f t="shared" si="2"/>
        <v>12213088</v>
      </c>
      <c r="I76" s="7" t="s">
        <v>51</v>
      </c>
      <c r="J76" s="2" t="e">
        <f>#REF!/#REF!</f>
        <v>#REF!</v>
      </c>
      <c r="K76" s="2">
        <f>K52+K65+K75</f>
        <v>4747093</v>
      </c>
      <c r="L76" s="2">
        <f>K76/K8</f>
        <v>18.450431227141465</v>
      </c>
      <c r="M76" s="2" t="e">
        <f>#REF!+K76</f>
        <v>#REF!</v>
      </c>
    </row>
    <row r="77" spans="1:13" ht="26.45" customHeight="1">
      <c r="A77" s="7" t="s">
        <v>52</v>
      </c>
      <c r="B77" s="2"/>
      <c r="C77" s="12">
        <v>17.052659999999999</v>
      </c>
      <c r="D77" s="12"/>
      <c r="E77" s="12">
        <v>18.450430000000001</v>
      </c>
      <c r="F77" s="12">
        <f>C77+E77</f>
        <v>35.50309</v>
      </c>
      <c r="I77" s="7" t="s">
        <v>52</v>
      </c>
      <c r="J77" s="12">
        <v>17.052659999999999</v>
      </c>
      <c r="K77" s="12"/>
      <c r="L77" s="12">
        <v>18.450430000000001</v>
      </c>
      <c r="M77" s="12">
        <f>J77+L77</f>
        <v>35.50309</v>
      </c>
    </row>
    <row r="78" spans="1:13" ht="18" customHeight="1">
      <c r="A78" s="7" t="s">
        <v>70</v>
      </c>
      <c r="B78" s="2"/>
      <c r="C78" s="2">
        <v>3.4105300000000001</v>
      </c>
      <c r="D78" s="2"/>
      <c r="E78" s="2">
        <v>3.6900900000000001</v>
      </c>
      <c r="F78" s="2">
        <v>7.1006200000000002</v>
      </c>
      <c r="I78" s="7" t="s">
        <v>70</v>
      </c>
      <c r="J78" s="2">
        <v>3.4105300000000001</v>
      </c>
      <c r="K78" s="2"/>
      <c r="L78" s="2">
        <v>3.6900900000000001</v>
      </c>
      <c r="M78" s="2">
        <v>7.1006200000000002</v>
      </c>
    </row>
    <row r="79" spans="1:13" ht="29.25">
      <c r="A79" s="5" t="s">
        <v>71</v>
      </c>
      <c r="B79" s="12"/>
      <c r="C79" s="12">
        <f>C77*1.2</f>
        <v>20.463191999999999</v>
      </c>
      <c r="D79" s="12"/>
      <c r="E79" s="12">
        <f>E77*1.2</f>
        <v>22.140516000000002</v>
      </c>
      <c r="F79" s="16">
        <f>C79+E79</f>
        <v>42.603707999999997</v>
      </c>
      <c r="I79" s="5" t="s">
        <v>71</v>
      </c>
      <c r="J79" s="12">
        <f>J77*1.2</f>
        <v>20.463191999999999</v>
      </c>
      <c r="K79" s="12"/>
      <c r="L79" s="12">
        <f>L77*1.2</f>
        <v>22.140516000000002</v>
      </c>
      <c r="M79" s="16">
        <f>J79+L79</f>
        <v>42.603707999999997</v>
      </c>
    </row>
    <row r="80" spans="1:13">
      <c r="A80" s="1"/>
      <c r="B80" s="1"/>
      <c r="C80" s="1"/>
      <c r="D80" s="1"/>
      <c r="E80" s="1"/>
      <c r="F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I81" s="1"/>
      <c r="J81" s="1"/>
      <c r="K81" s="1"/>
      <c r="L81" s="1"/>
      <c r="M81" s="1"/>
    </row>
    <row r="82" spans="1:13" ht="15.75">
      <c r="A82" s="26" t="s">
        <v>79</v>
      </c>
      <c r="B82" s="26"/>
      <c r="C82" s="26"/>
      <c r="D82" s="26"/>
      <c r="E82" s="26"/>
      <c r="F82" s="1"/>
      <c r="I82" s="1"/>
      <c r="J82" s="1"/>
      <c r="K82" s="1"/>
      <c r="L82" s="1"/>
      <c r="M82" s="1"/>
    </row>
    <row r="94" spans="1:13">
      <c r="I94" t="e">
        <f>#REF!+#REF!+#REF!+#REF!+#REF!</f>
        <v>#REF!</v>
      </c>
      <c r="J94">
        <f>K23+K30+K537+K67+K54+K42</f>
        <v>2785964</v>
      </c>
    </row>
    <row r="95" spans="1:13">
      <c r="I95" t="e">
        <f>#REF!+#REF!+#REF!+#REF!+#REF!</f>
        <v>#REF!</v>
      </c>
      <c r="J95">
        <f>K25+K31+K43+K55+K68</f>
        <v>612912</v>
      </c>
    </row>
    <row r="96" spans="1:13">
      <c r="I96" t="e">
        <f>I94+I95</f>
        <v>#REF!</v>
      </c>
      <c r="J96">
        <f>J94+J95</f>
        <v>3398876</v>
      </c>
    </row>
    <row r="98" spans="1:9">
      <c r="I98" t="e">
        <f>#REF!</f>
        <v>#REF!</v>
      </c>
    </row>
    <row r="99" spans="1:9">
      <c r="A99" s="17"/>
      <c r="B99" s="17"/>
      <c r="C99" s="17"/>
      <c r="D99" s="17"/>
      <c r="E99" s="17"/>
      <c r="F99" s="17"/>
    </row>
    <row r="100" spans="1:9">
      <c r="A100" s="18"/>
      <c r="B100" s="19"/>
      <c r="C100" s="20"/>
      <c r="D100" s="19"/>
      <c r="E100" s="20"/>
      <c r="F100" s="19"/>
    </row>
    <row r="101" spans="1:9">
      <c r="A101" s="18"/>
      <c r="B101" s="21"/>
      <c r="C101" s="17"/>
      <c r="D101" s="21"/>
      <c r="E101" s="17"/>
      <c r="F101" s="21"/>
    </row>
    <row r="102" spans="1:9">
      <c r="A102" s="18"/>
      <c r="B102" s="21"/>
      <c r="C102" s="17"/>
      <c r="D102" s="21"/>
      <c r="E102" s="17"/>
      <c r="F102" s="21"/>
    </row>
    <row r="103" spans="1:9">
      <c r="A103" s="18"/>
      <c r="B103" s="17"/>
      <c r="C103" s="17"/>
      <c r="D103" s="17"/>
      <c r="E103" s="17"/>
      <c r="F103" s="17"/>
    </row>
    <row r="104" spans="1:9">
      <c r="A104" s="22"/>
      <c r="B104" s="22"/>
      <c r="C104" s="22"/>
      <c r="D104" s="22"/>
      <c r="E104" s="22"/>
      <c r="F104" s="22"/>
    </row>
    <row r="105" spans="1:9">
      <c r="A105" s="22"/>
      <c r="B105" s="22"/>
      <c r="C105" s="22"/>
      <c r="D105" s="22"/>
      <c r="E105" s="22"/>
      <c r="F105" s="22"/>
    </row>
    <row r="106" spans="1:9">
      <c r="A106" s="22"/>
      <c r="B106" s="22"/>
      <c r="C106" s="22"/>
      <c r="D106" s="22"/>
      <c r="E106" s="22"/>
      <c r="F106" s="22"/>
    </row>
    <row r="107" spans="1:9">
      <c r="A107" s="22"/>
      <c r="B107" s="22"/>
      <c r="C107" s="22"/>
      <c r="D107" s="22"/>
      <c r="E107" s="22"/>
      <c r="F107" s="22"/>
    </row>
    <row r="108" spans="1:9">
      <c r="A108" s="22"/>
      <c r="B108" s="22"/>
      <c r="C108" s="22"/>
      <c r="D108" s="22"/>
      <c r="E108" s="22"/>
      <c r="F108" s="22"/>
    </row>
    <row r="109" spans="1:9">
      <c r="A109" s="22"/>
      <c r="B109" s="22"/>
      <c r="C109" s="22"/>
      <c r="D109" s="22"/>
      <c r="E109" s="22"/>
      <c r="F109" s="22"/>
    </row>
    <row r="110" spans="1:9">
      <c r="A110" s="22"/>
      <c r="B110" s="22"/>
      <c r="C110" s="22"/>
      <c r="D110" s="22"/>
      <c r="E110" s="22"/>
      <c r="F110" s="22"/>
    </row>
    <row r="111" spans="1:9">
      <c r="A111" s="22"/>
      <c r="B111" s="22"/>
      <c r="C111" s="22"/>
      <c r="D111" s="22"/>
      <c r="E111" s="22"/>
      <c r="F111" s="22"/>
    </row>
    <row r="112" spans="1:9">
      <c r="A112" s="22"/>
      <c r="B112" s="22"/>
      <c r="C112" s="22"/>
      <c r="D112" s="22"/>
      <c r="E112" s="22"/>
      <c r="F112" s="22"/>
    </row>
    <row r="113" spans="1:6">
      <c r="A113" s="22"/>
      <c r="B113" s="22"/>
      <c r="C113" s="22"/>
      <c r="D113" s="22"/>
      <c r="E113" s="22"/>
      <c r="F113" s="22"/>
    </row>
    <row r="114" spans="1:6">
      <c r="A114" s="22"/>
      <c r="B114" s="22"/>
      <c r="C114" s="22"/>
      <c r="D114" s="22"/>
      <c r="E114" s="22"/>
      <c r="F114" s="22"/>
    </row>
    <row r="115" spans="1:6">
      <c r="A115" s="22"/>
      <c r="B115" s="22"/>
      <c r="C115" s="22"/>
      <c r="D115" s="22"/>
      <c r="E115" s="22"/>
      <c r="F115" s="22"/>
    </row>
    <row r="116" spans="1:6">
      <c r="A116" s="22"/>
      <c r="B116" s="22"/>
      <c r="C116" s="22"/>
      <c r="D116" s="22"/>
      <c r="E116" s="22"/>
      <c r="F116" s="22"/>
    </row>
  </sheetData>
  <mergeCells count="5">
    <mergeCell ref="A4:E4"/>
    <mergeCell ref="I4:L4"/>
    <mergeCell ref="B6:C6"/>
    <mergeCell ref="D6:E6"/>
    <mergeCell ref="A82:E8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№2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2021-04-28T13:58:44Z</dcterms:modified>
</cp:coreProperties>
</file>