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додаток 6" sheetId="1" r:id="rId1"/>
    <sheet name="д 6.1" sheetId="2" r:id="rId2"/>
  </sheets>
  <definedNames>
    <definedName name="_xlnm.Print_Area" localSheetId="1">'д 6.1'!$A$1:$J$22</definedName>
    <definedName name="_xlnm.Print_Area" localSheetId="0">'додаток 6'!$A$1:$K$128</definedName>
  </definedNames>
  <calcPr fullCalcOnLoad="1"/>
</workbook>
</file>

<file path=xl/sharedStrings.xml><?xml version="1.0" encoding="utf-8"?>
<sst xmlns="http://schemas.openxmlformats.org/spreadsheetml/2006/main" count="358" uniqueCount="236">
  <si>
    <t>Х</t>
  </si>
  <si>
    <t>Секретар ради</t>
  </si>
  <si>
    <t>УСЬОГО</t>
  </si>
  <si>
    <t>Додаток 6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</si>
  <si>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</si>
  <si>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</si>
  <si>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</si>
  <si>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</si>
  <si>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</si>
  <si>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</si>
  <si>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</si>
  <si>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</si>
  <si>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</si>
  <si>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</si>
  <si>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</si>
  <si>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0611000</t>
  </si>
  <si>
    <t>1000</t>
  </si>
  <si>
    <t>Освіта</t>
  </si>
  <si>
    <t>0611020</t>
  </si>
  <si>
    <t>1020</t>
  </si>
  <si>
    <t>0921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</si>
  <si>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</si>
  <si>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</si>
  <si>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</si>
  <si>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</si>
  <si>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х</t>
  </si>
  <si>
    <t xml:space="preserve">до рішення Березанської міської ради                      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</si>
  <si>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</si>
  <si>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</si>
  <si>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</si>
  <si>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</si>
  <si>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0810</t>
  </si>
  <si>
    <t>1115041</t>
  </si>
  <si>
    <t>5041</t>
  </si>
  <si>
    <t>Утримання та фінансова підтримка спортивних споруд</t>
  </si>
  <si>
    <t xml:space="preserve"> </t>
  </si>
  <si>
    <t>Код Функціональної класифікації видатків та кредитування бюджету</t>
  </si>
  <si>
    <t>Додаток 6.1</t>
  </si>
  <si>
    <t>Обсяг видатків, гривень</t>
  </si>
  <si>
    <t xml:space="preserve">Найменування об'єкта відповідно до проектно-кошторисної документації/ капітальні видатки </t>
  </si>
  <si>
    <t>Розподіл коштів розвитку у 2020 році</t>
  </si>
  <si>
    <t>Олег СИВАК</t>
  </si>
  <si>
    <t>"Про бюджет Березанської міської об’єднаної територіальної громади на 2020 рік"</t>
  </si>
  <si>
    <t>Капітальне будівництво (придбання) інших об`єктів (будівництво мультифункціонального майданчика для занять ігровими видами спорту розміром 42*22 в Березанській ЗОШ І-ІІІ ступенів  №4 за адресою вул.Академіка Дородніцина 8, м.Березань, Київської області)</t>
  </si>
  <si>
    <t>Капітальне будівництво (придбання) інших об`єктів  (будівництво мультифункціонального майданчика для занять ігровими видами спорту розміром 42*22 за адресою: м.Березань, вулия Героїв Небесної Сотні, 9)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</si>
  <si>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</si>
  <si>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</si>
  <si>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</si>
  <si>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</si>
  <si>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</si>
  <si>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</si>
  <si>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</si>
  <si>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(на капітальний ремонт тротуару по вул. Набережна від будинку 67 до парку "Слави") в м.Березань Київської області)</t>
  </si>
  <si>
    <t>Капітальні трансферти органам державного управління інших рівнів (капітальний ремонт окремих приміщень навчально-виховного комплексу Березанської міської ради за адресою м.Березань, вул. Набережна 118 )</t>
  </si>
  <si>
    <t>Капітальні трансферти органам державного управління інших рівнів (на капітальний ремонт тротуару по вул. Набережна від  вул.Григорія Сковороди  до парку "Слави" в м.Березань Київської області )</t>
  </si>
  <si>
    <t>Капітальні трансферти органам державного управління інших рівнів (співфінансування на капітальний ремонт інженерних мереж навчально-виховного комплексу Березанської міської ради за адресою м.Березань, вул Набережна, 118 )</t>
  </si>
  <si>
    <t xml:space="preserve">Придбання обладнання довгострокового користування  (освітні потреби ДБ) </t>
  </si>
  <si>
    <t>1010</t>
  </si>
  <si>
    <t>0611010</t>
  </si>
  <si>
    <t>0910</t>
  </si>
  <si>
    <t>Надання дошкільної освіти</t>
  </si>
  <si>
    <t>0611161</t>
  </si>
  <si>
    <t>1161</t>
  </si>
  <si>
    <t>0990</t>
  </si>
  <si>
    <t xml:space="preserve">Забезпечення діяльності інших закладів у сфері освіти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</si>
  <si>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</si>
  <si>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</si>
  <si>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</si>
  <si>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</si>
  <si>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готовності об'єкта на кінець бюджетного періоду, %</t>
  </si>
  <si>
    <t xml:space="preserve">Найменування об'єкта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</si>
  <si>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</si>
  <si>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</si>
  <si>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</si>
  <si>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об`єкта у бюджетному періоді, гривень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</si>
  <si>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                                                           за  об'єктами у 2020 році</t>
  </si>
  <si>
    <t>(код бюджету)</t>
  </si>
  <si>
    <t>"Про бюджет Березанської міської об’єднаної територіальної громади                        на 2020 рік"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</si>
  <si>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</si>
  <si>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</si>
  <si>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</si>
  <si>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</si>
  <si>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</si>
  <si>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</si>
  <si>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</si>
  <si>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</si>
  <si>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</si>
  <si>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</si>
  <si>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</si>
  <si>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</si>
  <si>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</si>
  <si>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</si>
  <si>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</si>
  <si>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</si>
  <si>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</si>
  <si>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Капітальні трансферти (підприємствам, установам, організаціям) - вигот. проектно-кошторисної док. на  будівництво очисних споруд стічних вод (Березань 2)</t>
  </si>
  <si>
    <t>Капітальні трансферти (підприємствам, установам, організаціям) - вигот. проектно-кошторисної док. будівництво основної та зерервоної свердловини Березань 2</t>
  </si>
  <si>
    <r>
      <t xml:space="preserve">Капітальні трансферти (підприємствам, установам, організаціям) - капітальний ремонт тротуару Гр.Сковороди-Привокзальна </t>
    </r>
    <r>
      <rPr>
        <sz val="12"/>
        <color indexed="10"/>
        <rFont val="Times New Roman"/>
        <family val="1"/>
      </rPr>
      <t xml:space="preserve"> </t>
    </r>
  </si>
  <si>
    <t xml:space="preserve">Капітальні трансферти (підприємствам, установам, організаціям) - капітальний ремонт тротуару Набережна 67-149   </t>
  </si>
  <si>
    <t>Капітальні трансферти (підприємствам, установам, організаціям) - капітальний  ремонт тротуару Гагаріна</t>
  </si>
  <si>
    <t>08</t>
  </si>
  <si>
    <t>Управління соціального захисту населення та праці виконавчого комітету Березанської міської ради</t>
  </si>
  <si>
    <t>0810100</t>
  </si>
  <si>
    <t>0100</t>
  </si>
  <si>
    <t>Державне управління</t>
  </si>
  <si>
    <t>0810160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</si>
  <si>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</si>
  <si>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</si>
  <si>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</si>
  <si>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Реконструкція мережі газопостачання </t>
  </si>
  <si>
    <t>заг+спец</t>
  </si>
  <si>
    <t>0210100</t>
  </si>
  <si>
    <t>0210180</t>
  </si>
  <si>
    <t>0133</t>
  </si>
  <si>
    <t>Інша діяльність у сфері державного управління</t>
  </si>
  <si>
    <t xml:space="preserve">Придбання обладнання довгострокового користування  </t>
  </si>
  <si>
    <t>Капітальні трансферти (підприємствам, установам, організаціям) - капітальний ремонт дороги по вул. Набережна 3-115</t>
  </si>
  <si>
    <t>Капітальні трансферти (підприємствам, установам, організаціям) - виготовлення проектно-кошторисної документаці в т.ч експертиза на капітальний ремонт частини вулиці Привокзалина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</si>
  <si>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</si>
  <si>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</si>
  <si>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</si>
  <si>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</si>
  <si>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</si>
  <si>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</si>
  <si>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Придбання обладнання довгострокового користування  (автомобіль) </t>
  </si>
  <si>
    <t>спец м.б.</t>
  </si>
  <si>
    <t>спец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</si>
  <si>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</si>
  <si>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</si>
  <si>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</si>
  <si>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зупинок</t>
  </si>
  <si>
    <t>Капітальний ремонт інших об`єктів (система оповіщення про пожежну небезпеку с.Садове)</t>
  </si>
  <si>
    <t>Капітальний ремонт інших об`єктів (проведення експертизи оздоблення фасаду ЗОШ №1)</t>
  </si>
  <si>
    <t>Капітальний ремонт інших об`єктів (проведення експертизи оздоблення фасаду НВК)</t>
  </si>
  <si>
    <t>Капітальні трансферти (підприємствам, установам, організаціям) - придбання основних засобів</t>
  </si>
  <si>
    <t>Виготовлення проектно-кошторисної дакументаці на реконструкцію КНС №2</t>
  </si>
  <si>
    <t>0615000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</si>
  <si>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</si>
  <si>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</si>
  <si>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</si>
  <si>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Капітальне будівництво (придбання) інших об`єктів (розробка та отримання технічних умов робочого проекту "Газопостачання   котельні для опалення  Березанській ЗОШ №1 за адресою: вул. Шевченків шлях,135 м. Березань, Київської обл.")</t>
  </si>
  <si>
    <t>Капітальне будівництво (придбання) інших об`єктів (Розробка та технічні умови робочого проекту " Реконструкція системи газопостачання теплогенераторної ДЮСШ "Старт" за адресою : вул. Березанський шлях,32 м. Березань, Київська обл.")</t>
  </si>
  <si>
    <t xml:space="preserve">Електрокардіограф 12 канальний </t>
  </si>
  <si>
    <t>Апарат замісної нирки</t>
  </si>
  <si>
    <t>Ендоскопічна система для гастро та клоноскопії</t>
  </si>
  <si>
    <t>Аналізатор електролітів</t>
  </si>
  <si>
    <t>Ультразвуковий портативний апарат</t>
  </si>
  <si>
    <t>Компресор для наркознодихального апарату</t>
  </si>
  <si>
    <t>Наркозний апарат</t>
  </si>
  <si>
    <t>Апарат алкотест</t>
  </si>
  <si>
    <t>Комп"ютери для лікарів</t>
  </si>
  <si>
    <t xml:space="preserve">Капітальні трансферти (підприємствам, установам, організаціям) - придбання стоматологічного обладнання </t>
  </si>
  <si>
    <t>Капітальні трансферти (підприємствам, установам, організаціям) - ,в т.ч. заходи протипожежної безпеки,  виготовлення проектно-кошторисної документації, проведення експертизи, придбання медичного обладнання та обладнання і предметів довгострокового користування, капітальний ремонт приміщень, в т.ч.на:</t>
  </si>
  <si>
    <t>Установка стоматологічного відділення</t>
  </si>
  <si>
    <t>Монітор пацієнтів 7шт, пульсоксиметр-6шт, автоматичний дозатор - 4шт</t>
  </si>
  <si>
    <t>Капітальний ремонт харчоблоку</t>
  </si>
  <si>
    <t>Капітальний ремонт кабінету КТ</t>
  </si>
  <si>
    <t>Капітальний ремонт кабінету фіброскопії (199991,25)</t>
  </si>
  <si>
    <t>Капітальний ремонт кабінету неврологї</t>
  </si>
  <si>
    <t>Капітальні трансферти (підприємствам, установам, організаціям) - озеленення</t>
  </si>
  <si>
    <t>Капітальні трансферти (підприємствам, установам, організаціям) - роторна косарка</t>
  </si>
  <si>
    <t>Капітальні трансферти (підприємствам, установам, організаціям) - відеоспостереження</t>
  </si>
  <si>
    <t>Капітальний ремонт інших об`єктів (встановлення спортмайданчика НВК)</t>
  </si>
  <si>
    <t>Капітальний ремонт інших об`єктів (вимощення та ганків ЗОШ №1)</t>
  </si>
  <si>
    <t>Придбання обладнання довгострокового користування  (косарка)</t>
  </si>
  <si>
    <t>Виготовлення проектно-кошторисної документації на капітальний ремонт тротуару вул.Березанський шлях (від вул.Маяковського до буд №20),в т.ч. експертиза</t>
  </si>
  <si>
    <t>Виготовлення проектно-кошторисної документації на капітальний ремонт тротуару вул.Березанський шлях (від буд.№20 до буд №73),в т.ч. експертиза</t>
  </si>
  <si>
    <t>Виготовлення проектно-кошторисної документації на капітальний ремонт тротуару  вул.Шевч.шлях (від №180 до вул.Гр.Сковороди),  в т.ч. експертиза</t>
  </si>
  <si>
    <t>Виготовлення проектно-кошторисної документації на капітальний ремонт тротуару вул.Шевч.шлях (від Гр.Сковороди до буд №219), в т.ч. експертиза</t>
  </si>
  <si>
    <t>Виготовлення проектно-кошторисної документації на капітальний ремонт тротуару по вул.Адама Міцкевича , в т.ч. експертиза</t>
  </si>
  <si>
    <t>Капітальний ремонт інших об`єктів (актова зала ЗОШ №1),в т.ч. експертиза</t>
  </si>
  <si>
    <t>Капітальні трансферти  (підприємствам, установам, організаціям) - виготвлення проектно-кошторисної док. та проведення експертизи на будівництво житлових багатоквартирних будинків учасникам АТО, мед. та освітньої галузі, працівникам соц.сфери, ОМС ( вул.Кийка 1/1)</t>
  </si>
  <si>
    <t>Капітальний ремонт інших об`єктів (ЗШО №4 -протипожежна безпека)</t>
  </si>
  <si>
    <t xml:space="preserve">Придбання обладнання довгострокового користування (освітні потреби ДБ+62000, зал+4842) </t>
  </si>
  <si>
    <t>Капітальний ремонт інших об`єктів (виготовлення проектно-кошторисної документації з облаштувань блискавкозахисту в приміщенні Садівської ЗОШ)</t>
  </si>
  <si>
    <t>Капітальний ремонт інших об`єктів (встановлення блискавкозахисту  ЗОШ Садове)</t>
  </si>
  <si>
    <t>Капітальний ремонт інших об`єктів (вогнезахист дерев`яних конструкцій горища покрівлі ЗОШ Садове)</t>
  </si>
  <si>
    <t xml:space="preserve">Придбання обладнання і предметів довгострокового користування  (НУШ ДБ) </t>
  </si>
  <si>
    <t xml:space="preserve">Придбання обладнання і предметів довгострокового користування  (НУШ меблі ДБ) </t>
  </si>
  <si>
    <t xml:space="preserve">Придбання обладнання і предметів довгострокового користування  (НУШ меблі МБ) </t>
  </si>
  <si>
    <t xml:space="preserve">Придбання обладнання і предметів довгострокового користування  (НУШ п.к. ДБ) </t>
  </si>
  <si>
    <t xml:space="preserve">Придбання обладнання і предметів довгострокового користування  (НУШ п.к. МБ) </t>
  </si>
  <si>
    <t>Капітальний ремонт інших об`єктів (система ополення спортзалу, проектна документація)</t>
  </si>
  <si>
    <t xml:space="preserve">Придбання обладнання і предметів довгострокового користування - (мультимедійне обладнання для Березанської ЗОШ №4) </t>
  </si>
  <si>
    <t>Придбання обладнання для їдалень (НВК харчоблок ) - МБ</t>
  </si>
  <si>
    <t>Придбання обладнання для їдалень (НВК харчоблок ) - ДБ</t>
  </si>
  <si>
    <t>9270 не бюджет розвитку</t>
  </si>
  <si>
    <t>0617000</t>
  </si>
  <si>
    <t>0617520</t>
  </si>
  <si>
    <t>7520</t>
  </si>
  <si>
    <t>0460</t>
  </si>
  <si>
    <t xml:space="preserve">Реалізація Національної програми інформатизації </t>
  </si>
  <si>
    <t>Придбання основних засобів ( комп’ютери) ДБ</t>
  </si>
  <si>
    <t>Придбання основних засобів ( комп’ютери) МБ</t>
  </si>
  <si>
    <t>Придбання основних засобів ( комп’ютери ЗОШ №4)</t>
  </si>
  <si>
    <t xml:space="preserve">Капітальний ремонт покрівлі та ганку неврології, в т.ч.виготовлення проектно-кошторисної документації та проведення експертизи </t>
  </si>
  <si>
    <t>Придбання ОЗ- холодильник НВК Ярешки</t>
  </si>
  <si>
    <t>Капітальні трансферти органам державного управління інших рівнів (на капітальний ремонт тротуару по вул.Березанський шлях від вул.Маяковського до буд.20 в м.Березань Київської області )</t>
  </si>
  <si>
    <t>Капітальні трансферти органам державного управління інших рівнів (на капітальний ремонт тротуару по вул. Березанський шлях від буд 20 до буд 73 в м.Березань Київської області )</t>
  </si>
  <si>
    <t>Капітальне будівництво (придбання) житла</t>
  </si>
  <si>
    <t>0732</t>
  </si>
  <si>
    <t>9750</t>
  </si>
  <si>
    <t>Співфінансування інвестиційних проектів</t>
  </si>
  <si>
    <t>Капітальні трансферти органам державного управління інших рівнів (співфінансування на дооснащення телемедичним обладнанням амбулаторії первинної медицини)</t>
  </si>
  <si>
    <t>Капітальний ремонт інших об`єктів  ДБ (капітальний ремонт актової зали Березанської загальноосвітньої школи І—III ступенів No 1 по вул. Шевченків Шлях, 135, м. Березань, Київської області)</t>
  </si>
  <si>
    <t>Придбання гістероскопу комунального некомерційного підприємства “Березанська міська лікарня Березанської міської ради” по вул. Михайлівська, 50, м. Березань, Київської області - ДБ</t>
  </si>
  <si>
    <t>3719750</t>
  </si>
  <si>
    <t>Субвенції з місцевого бюджету на співфінансування інвестиційних проектів</t>
  </si>
  <si>
    <t>0813221</t>
  </si>
  <si>
    <t>3221</t>
  </si>
  <si>
    <t>1060</t>
  </si>
  <si>
    <t>200не бюджет розвитку</t>
  </si>
  <si>
    <t>47360 не бюджет розвитку</t>
  </si>
  <si>
    <t>Грошова компенсація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</si>
  <si>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Капітальні трансферти органам державного управління інших рівнів (капітальний ремонт оздоблення фасаду Березанської ЗОШ №1 за адресою м. Березань, вул. Шевченків шлях 135)</t>
  </si>
  <si>
    <t xml:space="preserve">Придбання  обладнання та інструменту для апарату гістерорезектоскопії (гістероскопу) </t>
  </si>
  <si>
    <t>від  00.09.2020 № -VII</t>
  </si>
  <si>
    <t xml:space="preserve">Придбання обладнання довгострокового користування </t>
  </si>
  <si>
    <t>Капітальні трансферти (підприємствам, установам, організаціям) - придбання ОЗ-насос та насосне обладнання</t>
  </si>
  <si>
    <t>Капітальні трансферти (підприємствам, установам, організаціям) - придбання трансформатора</t>
  </si>
  <si>
    <r>
      <t xml:space="preserve">Капітальні трансферти (підприємствам, установам, організаціям) - капітальний ремонт тротуару ДНЗ Ластівка </t>
    </r>
    <r>
      <rPr>
        <sz val="12"/>
        <color indexed="10"/>
        <rFont val="Times New Roman"/>
        <family val="1"/>
      </rPr>
      <t xml:space="preserve"> </t>
    </r>
  </si>
  <si>
    <t xml:space="preserve">Придбання обладнання і предметів довгострокового користування  (НУШ телевізори ДБ) </t>
  </si>
  <si>
    <t xml:space="preserve">Придбання обладнання і предметів довгострокового користування  (НУШ телевізори МБ) </t>
  </si>
  <si>
    <t xml:space="preserve">Придбання обладнання і предметів довгострокового користування  </t>
  </si>
  <si>
    <t>Концентратори кисневі</t>
  </si>
  <si>
    <t>1014030</t>
  </si>
  <si>
    <t>4030</t>
  </si>
  <si>
    <t>0824</t>
  </si>
  <si>
    <t>Забезпечення діяльності бібліотек</t>
  </si>
  <si>
    <t>Підписка періодичних видань</t>
  </si>
  <si>
    <t>Управління культури,національностей та релігій виконавчого комітету Березанської міської ради</t>
  </si>
  <si>
    <t>Капітальний ремонт інших об`єктів</t>
  </si>
  <si>
    <t>Придбання основних засобів</t>
  </si>
  <si>
    <t>Реконструкція системи газопостачання</t>
  </si>
  <si>
    <t>від 24.11.2020 № 28-03-VIІI</t>
  </si>
  <si>
    <t>Капітальні трансферти органам державного управління інших рівнів (співфінансування на капітальний ремонт окремих приміщень та благоустрій території навчально-виховного комплексу Березанської міської ради за адресою м.Березань, вул Набережна, 118 )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</si>
</sst>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_-* #,##0.0\ _г_р_н_._-;\-* #,##0.0\ _г_р_н_._-;_-* &quot;-&quot;??\ _г_р_н_._-;_-@_-"/>
    <numFmt numFmtId="197" formatCode="_-* #,##0\ _г_р_н_._-;\-* #,##0\ _г_р_н_._-;_-* &quot;-&quot;??\ _г_р_н_._-;_-@_-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24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  <xf numFmtId="197" fontId="24" fillId="0" borderId="10" xfId="59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49" fontId="24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5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19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97" fontId="25" fillId="0" borderId="11" xfId="0" applyNumberFormat="1" applyFont="1" applyBorder="1" applyAlignment="1">
      <alignment/>
    </xf>
    <xf numFmtId="197" fontId="25" fillId="0" borderId="0" xfId="0" applyNumberFormat="1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189" fontId="24" fillId="0" borderId="10" xfId="59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24" fillId="24" borderId="18" xfId="0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4" fillId="25" borderId="19" xfId="0" applyFont="1" applyFill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2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18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4" fillId="0" borderId="18" xfId="0" applyFont="1" applyBorder="1" applyAlignment="1">
      <alignment horizontal="justify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4" fillId="25" borderId="18" xfId="0" applyFont="1" applyFill="1" applyBorder="1" applyAlignment="1" quotePrefix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2" fillId="0" borderId="12" xfId="0" applyNumberFormat="1" applyFont="1" applyFill="1" applyBorder="1" applyAlignment="1">
      <alignment vertical="top"/>
    </xf>
    <xf numFmtId="49" fontId="2" fillId="0" borderId="21" xfId="0" applyNumberFormat="1" applyFont="1" applyFill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49" fontId="2" fillId="0" borderId="15" xfId="0" applyNumberFormat="1" applyFont="1" applyFill="1" applyBorder="1" applyAlignment="1">
      <alignment vertical="center"/>
    </xf>
    <xf numFmtId="0" fontId="24" fillId="25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4" fillId="25" borderId="18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21" xfId="0" applyFont="1" applyFill="1" applyBorder="1" applyAlignment="1" quotePrefix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NumberFormat="1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4" fillId="25" borderId="10" xfId="0" applyFont="1" applyFill="1" applyBorder="1" applyAlignment="1" quotePrefix="1">
      <alignment horizontal="center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89" fontId="1" fillId="0" borderId="18" xfId="0" applyNumberFormat="1" applyFont="1" applyBorder="1" applyAlignment="1">
      <alignment horizontal="left"/>
    </xf>
    <xf numFmtId="189" fontId="3" fillId="0" borderId="17" xfId="0" applyNumberFormat="1" applyFont="1" applyBorder="1" applyAlignment="1">
      <alignment horizontal="left"/>
    </xf>
    <xf numFmtId="0" fontId="24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24" fillId="25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24" fillId="0" borderId="18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center" wrapText="1"/>
    </xf>
    <xf numFmtId="189" fontId="27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49" fontId="24" fillId="25" borderId="18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2" fillId="25" borderId="1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26" borderId="18" xfId="0" applyFont="1" applyFill="1" applyBorder="1" applyAlignment="1" quotePrefix="1">
      <alignment horizontal="left" vertical="center" wrapText="1"/>
    </xf>
    <xf numFmtId="0" fontId="0" fillId="26" borderId="16" xfId="0" applyFont="1" applyFill="1" applyBorder="1" applyAlignment="1">
      <alignment vertical="center" wrapText="1"/>
    </xf>
    <xf numFmtId="0" fontId="0" fillId="26" borderId="17" xfId="0" applyFont="1" applyFill="1" applyBorder="1" applyAlignment="1">
      <alignment vertical="center" wrapText="1"/>
    </xf>
    <xf numFmtId="19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4" fillId="25" borderId="18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2" fillId="0" borderId="24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39"/>
  <sheetViews>
    <sheetView tabSelected="1" zoomScale="75" zoomScaleNormal="75" zoomScaleSheetLayoutView="75" zoomScalePageLayoutView="0" workbookViewId="0" topLeftCell="B120">
      <selection activeCell="B128" sqref="B128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875" style="4" customWidth="1"/>
    <col min="4" max="4" width="46.625" style="20" customWidth="1"/>
    <col min="5" max="5" width="6.75390625" style="4" customWidth="1"/>
    <col min="6" max="6" width="84.625" style="20" customWidth="1"/>
    <col min="7" max="7" width="12.125" style="4" customWidth="1"/>
    <col min="8" max="9" width="12.625" style="4" customWidth="1"/>
    <col min="10" max="10" width="18.625" style="4" customWidth="1"/>
    <col min="11" max="11" width="12.625" style="4" customWidth="1"/>
    <col min="12" max="16384" width="9.125" style="4" customWidth="1"/>
  </cols>
  <sheetData>
    <row r="1" spans="1:11" ht="15.75" customHeight="1">
      <c r="A1" s="1"/>
      <c r="F1" s="43"/>
      <c r="G1" s="157" t="s">
        <v>3</v>
      </c>
      <c r="H1" s="158"/>
      <c r="I1" s="158"/>
      <c r="J1" s="158"/>
      <c r="K1" s="158"/>
    </row>
    <row r="2" spans="1:11" ht="17.25" customHeight="1">
      <c r="A2" s="164">
        <v>10514000000</v>
      </c>
      <c r="B2" s="165"/>
      <c r="F2" s="43"/>
      <c r="G2" s="159" t="s">
        <v>26</v>
      </c>
      <c r="H2" s="158"/>
      <c r="I2" s="158"/>
      <c r="J2" s="158"/>
      <c r="K2" s="158"/>
    </row>
    <row r="3" spans="1:12" ht="26.25" customHeight="1">
      <c r="A3" s="178" t="s">
        <v>76</v>
      </c>
      <c r="B3" s="179"/>
      <c r="G3" s="166" t="s">
        <v>77</v>
      </c>
      <c r="H3" s="167"/>
      <c r="I3" s="167"/>
      <c r="J3" s="167"/>
      <c r="K3" s="167"/>
      <c r="L3" s="38"/>
    </row>
    <row r="4" spans="6:11" ht="18" customHeight="1">
      <c r="F4" s="43"/>
      <c r="G4" s="160" t="s">
        <v>234</v>
      </c>
      <c r="H4" s="158"/>
      <c r="I4" s="158"/>
      <c r="J4" s="158"/>
      <c r="K4" s="158"/>
    </row>
    <row r="5" spans="1:11" ht="44.25" customHeight="1">
      <c r="A5" s="161" t="s">
        <v>75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</row>
    <row r="6" ht="0.75" customHeight="1"/>
    <row r="7" spans="1:11" s="30" customFormat="1" ht="105.75" customHeight="1">
      <c r="A7" s="31" t="s">
        <v>66</v>
      </c>
      <c r="B7" s="31" t="s">
        <v>67</v>
      </c>
      <c r="C7" s="31" t="s">
        <v>36</v>
      </c>
      <c r="D7" s="31" t="s">
        <v>68</v>
      </c>
      <c r="E7" s="31" t="s">
        <v>14</v>
      </c>
      <c r="F7" s="31" t="s">
        <v>70</v>
      </c>
      <c r="G7" s="31" t="s">
        <v>71</v>
      </c>
      <c r="H7" s="31" t="s">
        <v>72</v>
      </c>
      <c r="I7" s="31" t="s">
        <v>73</v>
      </c>
      <c r="J7" s="31" t="s">
        <v>74</v>
      </c>
      <c r="K7" s="31" t="s">
        <v>69</v>
      </c>
    </row>
    <row r="8" spans="1:11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</row>
    <row r="9" spans="1:11" ht="20.25" customHeight="1">
      <c r="A9" s="163" t="s">
        <v>23</v>
      </c>
      <c r="B9" s="110"/>
      <c r="C9" s="110"/>
      <c r="D9" s="107" t="s">
        <v>24</v>
      </c>
      <c r="E9" s="182"/>
      <c r="F9" s="182"/>
      <c r="G9" s="182"/>
      <c r="H9" s="182"/>
      <c r="I9" s="182"/>
      <c r="J9" s="182"/>
      <c r="K9" s="182"/>
    </row>
    <row r="10" spans="1:11" ht="20.25" customHeight="1">
      <c r="A10" s="6" t="s">
        <v>111</v>
      </c>
      <c r="B10" s="7" t="s">
        <v>103</v>
      </c>
      <c r="C10" s="8"/>
      <c r="D10" s="183" t="s">
        <v>104</v>
      </c>
      <c r="E10" s="184"/>
      <c r="F10" s="185"/>
      <c r="G10" s="18" t="s">
        <v>25</v>
      </c>
      <c r="H10" s="18" t="s">
        <v>25</v>
      </c>
      <c r="I10" s="18" t="s">
        <v>25</v>
      </c>
      <c r="J10" s="54">
        <f>J11</f>
        <v>585651</v>
      </c>
      <c r="K10" s="18" t="s">
        <v>25</v>
      </c>
    </row>
    <row r="11" spans="1:11" ht="33" customHeight="1">
      <c r="A11" s="9" t="s">
        <v>112</v>
      </c>
      <c r="B11" s="10" t="s">
        <v>50</v>
      </c>
      <c r="C11" s="10" t="s">
        <v>113</v>
      </c>
      <c r="D11" s="46" t="s">
        <v>114</v>
      </c>
      <c r="E11" s="15">
        <v>3110</v>
      </c>
      <c r="F11" s="23" t="s">
        <v>115</v>
      </c>
      <c r="G11" s="53">
        <v>2020</v>
      </c>
      <c r="H11" s="53">
        <f>197552+24000+62549+75000+97800+39500+89250</f>
        <v>585651</v>
      </c>
      <c r="I11" s="53">
        <v>0</v>
      </c>
      <c r="J11" s="53">
        <f>H11</f>
        <v>585651</v>
      </c>
      <c r="K11" s="53">
        <v>100</v>
      </c>
    </row>
    <row r="12" spans="1:11" ht="18.75" customHeight="1">
      <c r="A12" s="6" t="s">
        <v>7</v>
      </c>
      <c r="B12" s="7" t="s">
        <v>8</v>
      </c>
      <c r="C12" s="8"/>
      <c r="D12" s="170" t="s">
        <v>9</v>
      </c>
      <c r="E12" s="125"/>
      <c r="F12" s="125"/>
      <c r="G12" s="18" t="s">
        <v>25</v>
      </c>
      <c r="H12" s="18" t="s">
        <v>25</v>
      </c>
      <c r="I12" s="18" t="s">
        <v>25</v>
      </c>
      <c r="J12" s="18">
        <f>J13</f>
        <v>12260956</v>
      </c>
      <c r="K12" s="18" t="s">
        <v>25</v>
      </c>
    </row>
    <row r="13" spans="1:11" ht="66.75" customHeight="1">
      <c r="A13" s="116" t="s">
        <v>10</v>
      </c>
      <c r="B13" s="103" t="s">
        <v>11</v>
      </c>
      <c r="C13" s="103" t="s">
        <v>12</v>
      </c>
      <c r="D13" s="152" t="s">
        <v>13</v>
      </c>
      <c r="E13" s="19">
        <v>3210</v>
      </c>
      <c r="F13" s="14" t="s">
        <v>152</v>
      </c>
      <c r="G13" s="15">
        <v>2020</v>
      </c>
      <c r="H13" s="15">
        <f>9417900-(250000)-1707559+630000+1805000+206000+H14+H31</f>
        <v>11601341</v>
      </c>
      <c r="I13" s="15">
        <v>0</v>
      </c>
      <c r="J13" s="15">
        <f>J14+J15+J16+J17+J18+J19+J20+J21+J22+J23+J24+J25+J26+J27+J28+J29+J30+J31+J32</f>
        <v>12260956</v>
      </c>
      <c r="K13" s="15">
        <v>100</v>
      </c>
    </row>
    <row r="14" spans="1:11" s="60" customFormat="1" ht="51.75" customHeight="1">
      <c r="A14" s="117"/>
      <c r="B14" s="104"/>
      <c r="C14" s="104"/>
      <c r="D14" s="153"/>
      <c r="E14" s="19">
        <v>3210</v>
      </c>
      <c r="F14" s="56" t="s">
        <v>205</v>
      </c>
      <c r="G14" s="59">
        <v>2020</v>
      </c>
      <c r="H14" s="59">
        <v>700000</v>
      </c>
      <c r="I14" s="59">
        <v>0</v>
      </c>
      <c r="J14" s="59">
        <f aca="true" t="shared" si="0" ref="J14:J32">H14</f>
        <v>700000</v>
      </c>
      <c r="K14" s="59">
        <v>100</v>
      </c>
    </row>
    <row r="15" spans="1:12" s="60" customFormat="1" ht="38.25" customHeight="1">
      <c r="A15" s="117"/>
      <c r="B15" s="104"/>
      <c r="C15" s="104"/>
      <c r="D15" s="153"/>
      <c r="E15" s="19">
        <v>3210</v>
      </c>
      <c r="F15" s="56" t="s">
        <v>215</v>
      </c>
      <c r="G15" s="59">
        <v>2020</v>
      </c>
      <c r="H15" s="59">
        <v>239615</v>
      </c>
      <c r="I15" s="59">
        <v>0</v>
      </c>
      <c r="J15" s="59">
        <f t="shared" si="0"/>
        <v>239615</v>
      </c>
      <c r="K15" s="59">
        <v>100</v>
      </c>
      <c r="L15" s="60" t="s">
        <v>211</v>
      </c>
    </row>
    <row r="16" spans="1:11" s="60" customFormat="1" ht="22.5" customHeight="1">
      <c r="A16" s="118"/>
      <c r="B16" s="104"/>
      <c r="C16" s="104"/>
      <c r="D16" s="112"/>
      <c r="E16" s="59">
        <v>3210</v>
      </c>
      <c r="F16" s="56" t="s">
        <v>224</v>
      </c>
      <c r="G16" s="59">
        <v>2020</v>
      </c>
      <c r="H16" s="59">
        <f>139000+120000+420000</f>
        <v>679000</v>
      </c>
      <c r="I16" s="59">
        <v>0</v>
      </c>
      <c r="J16" s="59">
        <f t="shared" si="0"/>
        <v>679000</v>
      </c>
      <c r="K16" s="59">
        <v>100</v>
      </c>
    </row>
    <row r="17" spans="1:11" s="60" customFormat="1" ht="22.5" customHeight="1">
      <c r="A17" s="118"/>
      <c r="B17" s="104"/>
      <c r="C17" s="104"/>
      <c r="D17" s="112"/>
      <c r="E17" s="59">
        <v>3210</v>
      </c>
      <c r="F17" s="56" t="s">
        <v>142</v>
      </c>
      <c r="G17" s="59">
        <v>2020</v>
      </c>
      <c r="H17" s="59">
        <v>56000</v>
      </c>
      <c r="I17" s="59">
        <v>0</v>
      </c>
      <c r="J17" s="59">
        <f t="shared" si="0"/>
        <v>56000</v>
      </c>
      <c r="K17" s="59">
        <v>100</v>
      </c>
    </row>
    <row r="18" spans="1:11" s="60" customFormat="1" ht="22.5" customHeight="1">
      <c r="A18" s="118"/>
      <c r="B18" s="104"/>
      <c r="C18" s="104"/>
      <c r="D18" s="112"/>
      <c r="E18" s="59">
        <v>3210</v>
      </c>
      <c r="F18" s="56" t="s">
        <v>143</v>
      </c>
      <c r="G18" s="59">
        <v>2020</v>
      </c>
      <c r="H18" s="59">
        <v>930000.13</v>
      </c>
      <c r="I18" s="59">
        <v>0</v>
      </c>
      <c r="J18" s="59">
        <f t="shared" si="0"/>
        <v>930000.13</v>
      </c>
      <c r="K18" s="59">
        <v>100</v>
      </c>
    </row>
    <row r="19" spans="1:11" s="60" customFormat="1" ht="22.5" customHeight="1">
      <c r="A19" s="118"/>
      <c r="B19" s="104"/>
      <c r="C19" s="104"/>
      <c r="D19" s="112"/>
      <c r="E19" s="59">
        <v>3210</v>
      </c>
      <c r="F19" s="56" t="s">
        <v>153</v>
      </c>
      <c r="G19" s="59">
        <v>2020</v>
      </c>
      <c r="H19" s="59">
        <f>-250000+328490</f>
        <v>78490</v>
      </c>
      <c r="I19" s="59">
        <v>0</v>
      </c>
      <c r="J19" s="59">
        <f t="shared" si="0"/>
        <v>78490</v>
      </c>
      <c r="K19" s="59">
        <v>100</v>
      </c>
    </row>
    <row r="20" spans="1:11" s="60" customFormat="1" ht="22.5" customHeight="1">
      <c r="A20" s="118"/>
      <c r="B20" s="104"/>
      <c r="C20" s="104"/>
      <c r="D20" s="112"/>
      <c r="E20" s="59">
        <v>3210</v>
      </c>
      <c r="F20" s="56" t="s">
        <v>144</v>
      </c>
      <c r="G20" s="59">
        <v>2020</v>
      </c>
      <c r="H20" s="59">
        <v>4049094</v>
      </c>
      <c r="I20" s="59">
        <v>0</v>
      </c>
      <c r="J20" s="59">
        <f t="shared" si="0"/>
        <v>4049094</v>
      </c>
      <c r="K20" s="59">
        <v>100</v>
      </c>
    </row>
    <row r="21" spans="1:11" s="60" customFormat="1" ht="22.5" customHeight="1">
      <c r="A21" s="118"/>
      <c r="B21" s="104"/>
      <c r="C21" s="104"/>
      <c r="D21" s="112"/>
      <c r="E21" s="59">
        <v>3210</v>
      </c>
      <c r="F21" s="56" t="s">
        <v>154</v>
      </c>
      <c r="G21" s="59">
        <v>2020</v>
      </c>
      <c r="H21" s="59">
        <f>457625+165000+120000+120000</f>
        <v>862625</v>
      </c>
      <c r="I21" s="59">
        <v>0</v>
      </c>
      <c r="J21" s="59">
        <f t="shared" si="0"/>
        <v>862625</v>
      </c>
      <c r="K21" s="59">
        <v>100</v>
      </c>
    </row>
    <row r="22" spans="1:11" s="60" customFormat="1" ht="22.5" customHeight="1">
      <c r="A22" s="118"/>
      <c r="B22" s="104"/>
      <c r="C22" s="104"/>
      <c r="D22" s="112"/>
      <c r="E22" s="59">
        <v>3210</v>
      </c>
      <c r="F22" s="56" t="s">
        <v>145</v>
      </c>
      <c r="G22" s="59">
        <v>2020</v>
      </c>
      <c r="H22" s="59">
        <v>274985.27</v>
      </c>
      <c r="I22" s="59">
        <v>0</v>
      </c>
      <c r="J22" s="59">
        <f t="shared" si="0"/>
        <v>274985.27</v>
      </c>
      <c r="K22" s="59">
        <v>100</v>
      </c>
    </row>
    <row r="23" spans="1:11" s="60" customFormat="1" ht="22.5" customHeight="1">
      <c r="A23" s="118"/>
      <c r="B23" s="104"/>
      <c r="C23" s="104"/>
      <c r="D23" s="112"/>
      <c r="E23" s="59">
        <v>3210</v>
      </c>
      <c r="F23" s="56" t="s">
        <v>146</v>
      </c>
      <c r="G23" s="59">
        <v>2020</v>
      </c>
      <c r="H23" s="59">
        <v>1013000.03</v>
      </c>
      <c r="I23" s="59">
        <v>0</v>
      </c>
      <c r="J23" s="59">
        <f t="shared" si="0"/>
        <v>1013000.03</v>
      </c>
      <c r="K23" s="59">
        <v>100</v>
      </c>
    </row>
    <row r="24" spans="1:11" s="60" customFormat="1" ht="22.5" customHeight="1">
      <c r="A24" s="118"/>
      <c r="B24" s="104"/>
      <c r="C24" s="104"/>
      <c r="D24" s="112"/>
      <c r="E24" s="59">
        <v>3210</v>
      </c>
      <c r="F24" s="56" t="s">
        <v>147</v>
      </c>
      <c r="G24" s="59">
        <v>2020</v>
      </c>
      <c r="H24" s="59">
        <v>150000</v>
      </c>
      <c r="I24" s="59">
        <v>0</v>
      </c>
      <c r="J24" s="59">
        <f t="shared" si="0"/>
        <v>150000</v>
      </c>
      <c r="K24" s="59">
        <v>100</v>
      </c>
    </row>
    <row r="25" spans="1:11" s="60" customFormat="1" ht="22.5" customHeight="1">
      <c r="A25" s="118"/>
      <c r="B25" s="104"/>
      <c r="C25" s="104"/>
      <c r="D25" s="112"/>
      <c r="E25" s="59">
        <v>3210</v>
      </c>
      <c r="F25" s="56" t="s">
        <v>148</v>
      </c>
      <c r="G25" s="59">
        <v>2020</v>
      </c>
      <c r="H25" s="59">
        <v>989500</v>
      </c>
      <c r="I25" s="59">
        <v>0</v>
      </c>
      <c r="J25" s="59">
        <f t="shared" si="0"/>
        <v>989500</v>
      </c>
      <c r="K25" s="59">
        <v>100</v>
      </c>
    </row>
    <row r="26" spans="1:11" s="60" customFormat="1" ht="22.5" customHeight="1">
      <c r="A26" s="118"/>
      <c r="B26" s="104"/>
      <c r="C26" s="104"/>
      <c r="D26" s="112"/>
      <c r="E26" s="59">
        <v>3210</v>
      </c>
      <c r="F26" s="56" t="s">
        <v>155</v>
      </c>
      <c r="G26" s="59">
        <v>2020</v>
      </c>
      <c r="H26" s="59">
        <f>470000+10000</f>
        <v>480000</v>
      </c>
      <c r="I26" s="59">
        <v>0</v>
      </c>
      <c r="J26" s="59">
        <f t="shared" si="0"/>
        <v>480000</v>
      </c>
      <c r="K26" s="59">
        <v>100</v>
      </c>
    </row>
    <row r="27" spans="1:11" s="60" customFormat="1" ht="22.5" customHeight="1">
      <c r="A27" s="118"/>
      <c r="B27" s="104"/>
      <c r="C27" s="104"/>
      <c r="D27" s="112"/>
      <c r="E27" s="59">
        <v>3210</v>
      </c>
      <c r="F27" s="56" t="s">
        <v>156</v>
      </c>
      <c r="G27" s="59">
        <v>2020</v>
      </c>
      <c r="H27" s="59">
        <v>181720.86</v>
      </c>
      <c r="I27" s="59">
        <v>0</v>
      </c>
      <c r="J27" s="59">
        <f t="shared" si="0"/>
        <v>181720.86</v>
      </c>
      <c r="K27" s="59">
        <v>100</v>
      </c>
    </row>
    <row r="28" spans="1:11" s="60" customFormat="1" ht="22.5" customHeight="1">
      <c r="A28" s="118"/>
      <c r="B28" s="104"/>
      <c r="C28" s="104"/>
      <c r="D28" s="112"/>
      <c r="E28" s="59">
        <v>3210</v>
      </c>
      <c r="F28" s="56" t="s">
        <v>157</v>
      </c>
      <c r="G28" s="59">
        <v>2020</v>
      </c>
      <c r="H28" s="59">
        <v>199973.25</v>
      </c>
      <c r="I28" s="59">
        <v>0</v>
      </c>
      <c r="J28" s="59">
        <f t="shared" si="0"/>
        <v>199973.25</v>
      </c>
      <c r="K28" s="59">
        <v>100</v>
      </c>
    </row>
    <row r="29" spans="1:11" s="60" customFormat="1" ht="27" customHeight="1">
      <c r="A29" s="118"/>
      <c r="B29" s="104"/>
      <c r="C29" s="104"/>
      <c r="D29" s="112"/>
      <c r="E29" s="59">
        <v>3210</v>
      </c>
      <c r="F29" s="56" t="s">
        <v>158</v>
      </c>
      <c r="G29" s="59">
        <v>2020</v>
      </c>
      <c r="H29" s="59">
        <f>12700+292300+206000</f>
        <v>511000</v>
      </c>
      <c r="I29" s="59">
        <v>0</v>
      </c>
      <c r="J29" s="59">
        <f t="shared" si="0"/>
        <v>511000</v>
      </c>
      <c r="K29" s="59">
        <v>100</v>
      </c>
    </row>
    <row r="30" spans="1:11" s="60" customFormat="1" ht="26.25" customHeight="1">
      <c r="A30" s="118"/>
      <c r="B30" s="104"/>
      <c r="C30" s="104"/>
      <c r="D30" s="112"/>
      <c r="E30" s="59">
        <v>3210</v>
      </c>
      <c r="F30" s="56" t="s">
        <v>149</v>
      </c>
      <c r="G30" s="59">
        <v>2020</v>
      </c>
      <c r="H30" s="59">
        <v>25382.56</v>
      </c>
      <c r="I30" s="59">
        <v>0</v>
      </c>
      <c r="J30" s="59">
        <f t="shared" si="0"/>
        <v>25382.56</v>
      </c>
      <c r="K30" s="59">
        <v>100</v>
      </c>
    </row>
    <row r="31" spans="1:11" s="60" customFormat="1" ht="34.5" customHeight="1">
      <c r="A31" s="118"/>
      <c r="B31" s="104"/>
      <c r="C31" s="104"/>
      <c r="D31" s="112"/>
      <c r="E31" s="59">
        <v>3210</v>
      </c>
      <c r="F31" s="56" t="s">
        <v>195</v>
      </c>
      <c r="G31" s="59">
        <v>2020</v>
      </c>
      <c r="H31" s="59">
        <v>800000</v>
      </c>
      <c r="I31" s="59">
        <v>0</v>
      </c>
      <c r="J31" s="59">
        <f t="shared" si="0"/>
        <v>800000</v>
      </c>
      <c r="K31" s="59">
        <v>100</v>
      </c>
    </row>
    <row r="32" spans="1:11" s="60" customFormat="1" ht="25.5" customHeight="1">
      <c r="A32" s="119"/>
      <c r="B32" s="137"/>
      <c r="C32" s="137"/>
      <c r="D32" s="113"/>
      <c r="E32" s="59">
        <v>3210</v>
      </c>
      <c r="F32" s="56" t="s">
        <v>150</v>
      </c>
      <c r="G32" s="59">
        <v>2020</v>
      </c>
      <c r="H32" s="59">
        <v>40569.9</v>
      </c>
      <c r="I32" s="59">
        <v>0</v>
      </c>
      <c r="J32" s="59">
        <f t="shared" si="0"/>
        <v>40569.9</v>
      </c>
      <c r="K32" s="59">
        <v>100</v>
      </c>
    </row>
    <row r="33" spans="1:11" ht="21" customHeight="1">
      <c r="A33" s="6" t="s">
        <v>78</v>
      </c>
      <c r="B33" s="7" t="s">
        <v>79</v>
      </c>
      <c r="C33" s="8"/>
      <c r="D33" s="120" t="s">
        <v>80</v>
      </c>
      <c r="E33" s="147"/>
      <c r="F33" s="148"/>
      <c r="G33" s="18" t="s">
        <v>25</v>
      </c>
      <c r="H33" s="18" t="s">
        <v>25</v>
      </c>
      <c r="I33" s="18" t="s">
        <v>25</v>
      </c>
      <c r="J33" s="18">
        <f>J34+J35+J36+J37+J38+J39+J40+J41+J42+J43+J44+J45</f>
        <v>1979254</v>
      </c>
      <c r="K33" s="18" t="s">
        <v>25</v>
      </c>
    </row>
    <row r="34" spans="1:11" ht="33" customHeight="1">
      <c r="A34" s="138" t="s">
        <v>81</v>
      </c>
      <c r="B34" s="138" t="s">
        <v>82</v>
      </c>
      <c r="C34" s="138" t="s">
        <v>83</v>
      </c>
      <c r="D34" s="171" t="s">
        <v>84</v>
      </c>
      <c r="E34" s="48">
        <v>3210</v>
      </c>
      <c r="F34" s="47" t="s">
        <v>95</v>
      </c>
      <c r="G34" s="15">
        <v>2020</v>
      </c>
      <c r="H34" s="15">
        <v>661465</v>
      </c>
      <c r="I34" s="15">
        <v>0</v>
      </c>
      <c r="J34" s="15">
        <f aca="true" t="shared" si="1" ref="J34:J57">H34</f>
        <v>661465</v>
      </c>
      <c r="K34" s="15">
        <v>100</v>
      </c>
    </row>
    <row r="35" spans="1:11" ht="32.25" customHeight="1">
      <c r="A35" s="139"/>
      <c r="B35" s="139"/>
      <c r="C35" s="139"/>
      <c r="D35" s="172"/>
      <c r="E35" s="48">
        <v>3210</v>
      </c>
      <c r="F35" s="47" t="s">
        <v>218</v>
      </c>
      <c r="G35" s="15">
        <v>2020</v>
      </c>
      <c r="H35" s="15">
        <f>23197+99000</f>
        <v>122197</v>
      </c>
      <c r="I35" s="15">
        <v>0</v>
      </c>
      <c r="J35" s="15">
        <f t="shared" si="1"/>
        <v>122197</v>
      </c>
      <c r="K35" s="15">
        <v>100</v>
      </c>
    </row>
    <row r="36" spans="1:11" ht="32.25" customHeight="1">
      <c r="A36" s="139"/>
      <c r="B36" s="139"/>
      <c r="C36" s="139"/>
      <c r="D36" s="172"/>
      <c r="E36" s="48">
        <v>3210</v>
      </c>
      <c r="F36" s="47" t="s">
        <v>219</v>
      </c>
      <c r="G36" s="15">
        <v>2020</v>
      </c>
      <c r="H36" s="15">
        <v>23976</v>
      </c>
      <c r="I36" s="15">
        <v>0</v>
      </c>
      <c r="J36" s="15">
        <f t="shared" si="1"/>
        <v>23976</v>
      </c>
      <c r="K36" s="15">
        <v>100</v>
      </c>
    </row>
    <row r="37" spans="1:11" ht="21.75" customHeight="1">
      <c r="A37" s="139"/>
      <c r="B37" s="139"/>
      <c r="C37" s="139"/>
      <c r="D37" s="172"/>
      <c r="E37" s="57">
        <v>3210</v>
      </c>
      <c r="F37" s="58" t="s">
        <v>135</v>
      </c>
      <c r="G37" s="15">
        <v>2020</v>
      </c>
      <c r="H37" s="15">
        <v>171180</v>
      </c>
      <c r="I37" s="15">
        <v>0</v>
      </c>
      <c r="J37" s="15">
        <f t="shared" si="1"/>
        <v>171180</v>
      </c>
      <c r="K37" s="15">
        <v>100</v>
      </c>
    </row>
    <row r="38" spans="1:11" ht="35.25" customHeight="1">
      <c r="A38" s="181"/>
      <c r="B38" s="181"/>
      <c r="C38" s="181"/>
      <c r="D38" s="173"/>
      <c r="E38" s="48">
        <v>3210</v>
      </c>
      <c r="F38" s="47" t="s">
        <v>96</v>
      </c>
      <c r="G38" s="15">
        <v>2020</v>
      </c>
      <c r="H38" s="15">
        <v>190948</v>
      </c>
      <c r="I38" s="15">
        <v>0</v>
      </c>
      <c r="J38" s="15">
        <f t="shared" si="1"/>
        <v>190948</v>
      </c>
      <c r="K38" s="15">
        <v>100</v>
      </c>
    </row>
    <row r="39" spans="1:11" s="60" customFormat="1" ht="62.25" customHeight="1">
      <c r="A39" s="116" t="s">
        <v>85</v>
      </c>
      <c r="B39" s="103" t="s">
        <v>86</v>
      </c>
      <c r="C39" s="103" t="s">
        <v>83</v>
      </c>
      <c r="D39" s="154" t="s">
        <v>87</v>
      </c>
      <c r="E39" s="19">
        <v>3210</v>
      </c>
      <c r="F39" s="63" t="s">
        <v>171</v>
      </c>
      <c r="G39" s="59">
        <v>2020</v>
      </c>
      <c r="H39" s="59">
        <f>392976+50000-50000</f>
        <v>392976</v>
      </c>
      <c r="I39" s="59">
        <v>0</v>
      </c>
      <c r="J39" s="59">
        <f t="shared" si="1"/>
        <v>392976</v>
      </c>
      <c r="K39" s="59">
        <v>100</v>
      </c>
    </row>
    <row r="40" spans="1:11" s="60" customFormat="1" ht="24" customHeight="1">
      <c r="A40" s="117"/>
      <c r="B40" s="104"/>
      <c r="C40" s="104"/>
      <c r="D40" s="155"/>
      <c r="E40" s="19">
        <v>3210</v>
      </c>
      <c r="F40" s="56" t="s">
        <v>161</v>
      </c>
      <c r="G40" s="59">
        <v>2020</v>
      </c>
      <c r="H40" s="59">
        <f>49800-5996</f>
        <v>43804</v>
      </c>
      <c r="I40" s="59">
        <v>0</v>
      </c>
      <c r="J40" s="59">
        <f t="shared" si="1"/>
        <v>43804</v>
      </c>
      <c r="K40" s="59">
        <v>100</v>
      </c>
    </row>
    <row r="41" spans="1:11" s="60" customFormat="1" ht="35.25" customHeight="1">
      <c r="A41" s="117"/>
      <c r="B41" s="104"/>
      <c r="C41" s="104"/>
      <c r="D41" s="155"/>
      <c r="E41" s="19">
        <v>3210</v>
      </c>
      <c r="F41" s="56" t="s">
        <v>134</v>
      </c>
      <c r="G41" s="59">
        <v>2020</v>
      </c>
      <c r="H41" s="59">
        <v>50000</v>
      </c>
      <c r="I41" s="59">
        <v>0</v>
      </c>
      <c r="J41" s="59">
        <f t="shared" si="1"/>
        <v>50000</v>
      </c>
      <c r="K41" s="59">
        <v>100</v>
      </c>
    </row>
    <row r="42" spans="1:11" ht="21.75" customHeight="1">
      <c r="A42" s="119"/>
      <c r="B42" s="106"/>
      <c r="C42" s="106"/>
      <c r="D42" s="156"/>
      <c r="E42" s="19">
        <v>3210</v>
      </c>
      <c r="F42" s="14" t="s">
        <v>160</v>
      </c>
      <c r="G42" s="15">
        <v>2020</v>
      </c>
      <c r="H42" s="15">
        <f>35000-5500</f>
        <v>29500</v>
      </c>
      <c r="I42" s="15">
        <v>0</v>
      </c>
      <c r="J42" s="15">
        <f t="shared" si="1"/>
        <v>29500</v>
      </c>
      <c r="K42" s="15">
        <v>100</v>
      </c>
    </row>
    <row r="43" spans="1:11" ht="24" customHeight="1">
      <c r="A43" s="116" t="s">
        <v>127</v>
      </c>
      <c r="B43" s="103" t="s">
        <v>128</v>
      </c>
      <c r="C43" s="103" t="s">
        <v>83</v>
      </c>
      <c r="D43" s="149" t="s">
        <v>129</v>
      </c>
      <c r="E43" s="19">
        <v>3210</v>
      </c>
      <c r="F43" s="14" t="s">
        <v>130</v>
      </c>
      <c r="G43" s="15">
        <v>2020</v>
      </c>
      <c r="H43" s="15">
        <v>195000</v>
      </c>
      <c r="I43" s="15">
        <v>0</v>
      </c>
      <c r="J43" s="15">
        <f t="shared" si="1"/>
        <v>195000</v>
      </c>
      <c r="K43" s="15">
        <v>100</v>
      </c>
    </row>
    <row r="44" spans="1:11" ht="24" customHeight="1">
      <c r="A44" s="117"/>
      <c r="B44" s="104"/>
      <c r="C44" s="104"/>
      <c r="D44" s="150"/>
      <c r="E44" s="19">
        <v>3210</v>
      </c>
      <c r="F44" s="14" t="s">
        <v>159</v>
      </c>
      <c r="G44" s="15">
        <v>2020</v>
      </c>
      <c r="H44" s="15">
        <f>49500+49500-1792</f>
        <v>97208</v>
      </c>
      <c r="I44" s="15">
        <v>0</v>
      </c>
      <c r="J44" s="15">
        <f t="shared" si="1"/>
        <v>97208</v>
      </c>
      <c r="K44" s="15">
        <v>100</v>
      </c>
    </row>
    <row r="45" spans="1:11" ht="31.5" customHeight="1">
      <c r="A45" s="142"/>
      <c r="B45" s="137"/>
      <c r="C45" s="137"/>
      <c r="D45" s="151"/>
      <c r="E45" s="19">
        <v>3210</v>
      </c>
      <c r="F45" s="14" t="s">
        <v>134</v>
      </c>
      <c r="G45" s="15">
        <v>2020</v>
      </c>
      <c r="H45" s="15">
        <f>50500-49500</f>
        <v>1000</v>
      </c>
      <c r="I45" s="15">
        <v>0</v>
      </c>
      <c r="J45" s="15">
        <f t="shared" si="1"/>
        <v>1000</v>
      </c>
      <c r="K45" s="15">
        <v>100</v>
      </c>
    </row>
    <row r="46" spans="1:11" ht="21" customHeight="1">
      <c r="A46" s="6" t="s">
        <v>88</v>
      </c>
      <c r="B46" s="7" t="s">
        <v>89</v>
      </c>
      <c r="C46" s="7"/>
      <c r="D46" s="126" t="s">
        <v>90</v>
      </c>
      <c r="E46" s="127"/>
      <c r="F46" s="128"/>
      <c r="G46" s="18" t="s">
        <v>25</v>
      </c>
      <c r="H46" s="18" t="s">
        <v>25</v>
      </c>
      <c r="I46" s="18" t="s">
        <v>25</v>
      </c>
      <c r="J46" s="18">
        <f>J47+J48+J49+J50+J51+J52+J53+J54+J55+J56+J57</f>
        <v>970697</v>
      </c>
      <c r="K46" s="18" t="s">
        <v>25</v>
      </c>
    </row>
    <row r="47" spans="1:11" ht="33" customHeight="1">
      <c r="A47" s="116" t="s">
        <v>91</v>
      </c>
      <c r="B47" s="103" t="s">
        <v>92</v>
      </c>
      <c r="C47" s="103" t="s">
        <v>93</v>
      </c>
      <c r="D47" s="154" t="s">
        <v>94</v>
      </c>
      <c r="E47" s="48">
        <v>3210</v>
      </c>
      <c r="F47" s="49" t="s">
        <v>97</v>
      </c>
      <c r="G47" s="15">
        <v>2020</v>
      </c>
      <c r="H47" s="15">
        <v>24070</v>
      </c>
      <c r="I47" s="15">
        <v>0</v>
      </c>
      <c r="J47" s="15">
        <f t="shared" si="1"/>
        <v>24070</v>
      </c>
      <c r="K47" s="15">
        <v>100</v>
      </c>
    </row>
    <row r="48" spans="1:11" ht="33" customHeight="1">
      <c r="A48" s="117"/>
      <c r="B48" s="104"/>
      <c r="C48" s="104"/>
      <c r="D48" s="155"/>
      <c r="E48" s="48">
        <v>3210</v>
      </c>
      <c r="F48" s="49" t="s">
        <v>220</v>
      </c>
      <c r="G48" s="15">
        <v>2020</v>
      </c>
      <c r="H48" s="15">
        <v>120000</v>
      </c>
      <c r="I48" s="15">
        <v>0</v>
      </c>
      <c r="J48" s="15">
        <f t="shared" si="1"/>
        <v>120000</v>
      </c>
      <c r="K48" s="15">
        <v>100</v>
      </c>
    </row>
    <row r="49" spans="1:11" ht="50.25" customHeight="1">
      <c r="A49" s="117"/>
      <c r="B49" s="104"/>
      <c r="C49" s="104"/>
      <c r="D49" s="155"/>
      <c r="E49" s="48">
        <v>3210</v>
      </c>
      <c r="F49" s="49" t="s">
        <v>117</v>
      </c>
      <c r="G49" s="15">
        <v>2020</v>
      </c>
      <c r="H49" s="15">
        <v>164074</v>
      </c>
      <c r="I49" s="15">
        <v>0</v>
      </c>
      <c r="J49" s="15">
        <f t="shared" si="1"/>
        <v>164074</v>
      </c>
      <c r="K49" s="15">
        <v>100</v>
      </c>
    </row>
    <row r="50" spans="1:11" ht="31.5" customHeight="1">
      <c r="A50" s="118"/>
      <c r="B50" s="105"/>
      <c r="C50" s="105"/>
      <c r="D50" s="131"/>
      <c r="E50" s="48">
        <v>3210</v>
      </c>
      <c r="F50" s="49" t="s">
        <v>98</v>
      </c>
      <c r="G50" s="15">
        <v>2020</v>
      </c>
      <c r="H50" s="15">
        <v>279755</v>
      </c>
      <c r="I50" s="15">
        <v>0</v>
      </c>
      <c r="J50" s="15">
        <f t="shared" si="1"/>
        <v>279755</v>
      </c>
      <c r="K50" s="15">
        <v>100</v>
      </c>
    </row>
    <row r="51" spans="1:11" ht="31.5" customHeight="1">
      <c r="A51" s="118"/>
      <c r="B51" s="105"/>
      <c r="C51" s="105"/>
      <c r="D51" s="131"/>
      <c r="E51" s="48">
        <v>3210</v>
      </c>
      <c r="F51" s="49" t="s">
        <v>116</v>
      </c>
      <c r="G51" s="15">
        <v>2020</v>
      </c>
      <c r="H51" s="15">
        <v>155400</v>
      </c>
      <c r="I51" s="15">
        <v>0</v>
      </c>
      <c r="J51" s="15">
        <f t="shared" si="1"/>
        <v>155400</v>
      </c>
      <c r="K51" s="15">
        <v>100</v>
      </c>
    </row>
    <row r="52" spans="1:11" ht="31.5" customHeight="1">
      <c r="A52" s="118"/>
      <c r="B52" s="105"/>
      <c r="C52" s="105"/>
      <c r="D52" s="131"/>
      <c r="E52" s="48">
        <v>3210</v>
      </c>
      <c r="F52" s="49" t="s">
        <v>99</v>
      </c>
      <c r="G52" s="15">
        <v>2020</v>
      </c>
      <c r="H52" s="15">
        <v>13500</v>
      </c>
      <c r="I52" s="15">
        <v>0</v>
      </c>
      <c r="J52" s="15">
        <f t="shared" si="1"/>
        <v>13500</v>
      </c>
      <c r="K52" s="15">
        <v>100</v>
      </c>
    </row>
    <row r="53" spans="1:11" ht="31.5" customHeight="1">
      <c r="A53" s="118"/>
      <c r="B53" s="105"/>
      <c r="C53" s="105"/>
      <c r="D53" s="131"/>
      <c r="E53" s="48">
        <v>3210</v>
      </c>
      <c r="F53" s="50" t="s">
        <v>165</v>
      </c>
      <c r="G53" s="15">
        <v>2020</v>
      </c>
      <c r="H53" s="15">
        <f>39782+2904</f>
        <v>42686</v>
      </c>
      <c r="I53" s="15">
        <v>0</v>
      </c>
      <c r="J53" s="15">
        <f t="shared" si="1"/>
        <v>42686</v>
      </c>
      <c r="K53" s="15">
        <v>100</v>
      </c>
    </row>
    <row r="54" spans="1:11" ht="31.5" customHeight="1">
      <c r="A54" s="118"/>
      <c r="B54" s="105"/>
      <c r="C54" s="105"/>
      <c r="D54" s="131"/>
      <c r="E54" s="57">
        <v>3210</v>
      </c>
      <c r="F54" s="50" t="s">
        <v>166</v>
      </c>
      <c r="G54" s="15">
        <v>2020</v>
      </c>
      <c r="H54" s="15">
        <f>39782+2904</f>
        <v>42686</v>
      </c>
      <c r="I54" s="15">
        <v>0</v>
      </c>
      <c r="J54" s="15">
        <f t="shared" si="1"/>
        <v>42686</v>
      </c>
      <c r="K54" s="15">
        <v>100</v>
      </c>
    </row>
    <row r="55" spans="1:11" ht="31.5" customHeight="1">
      <c r="A55" s="118"/>
      <c r="B55" s="105"/>
      <c r="C55" s="105"/>
      <c r="D55" s="131"/>
      <c r="E55" s="57">
        <v>3210</v>
      </c>
      <c r="F55" s="50" t="s">
        <v>167</v>
      </c>
      <c r="G55" s="15">
        <v>2020</v>
      </c>
      <c r="H55" s="15">
        <f>39782+3372</f>
        <v>43154</v>
      </c>
      <c r="I55" s="15">
        <v>0</v>
      </c>
      <c r="J55" s="15">
        <f t="shared" si="1"/>
        <v>43154</v>
      </c>
      <c r="K55" s="15">
        <v>100</v>
      </c>
    </row>
    <row r="56" spans="1:11" ht="31.5" customHeight="1">
      <c r="A56" s="118"/>
      <c r="B56" s="105"/>
      <c r="C56" s="105"/>
      <c r="D56" s="131"/>
      <c r="E56" s="57">
        <v>3210</v>
      </c>
      <c r="F56" s="50" t="s">
        <v>168</v>
      </c>
      <c r="G56" s="15">
        <v>2020</v>
      </c>
      <c r="H56" s="15">
        <f>39782+2904</f>
        <v>42686</v>
      </c>
      <c r="I56" s="15">
        <v>0</v>
      </c>
      <c r="J56" s="15">
        <f t="shared" si="1"/>
        <v>42686</v>
      </c>
      <c r="K56" s="15">
        <v>100</v>
      </c>
    </row>
    <row r="57" spans="1:11" ht="33" customHeight="1">
      <c r="A57" s="119"/>
      <c r="B57" s="106"/>
      <c r="C57" s="106"/>
      <c r="D57" s="132"/>
      <c r="E57" s="57">
        <v>3210</v>
      </c>
      <c r="F57" s="50" t="s">
        <v>169</v>
      </c>
      <c r="G57" s="15">
        <v>2020</v>
      </c>
      <c r="H57" s="15">
        <f>39782+2904</f>
        <v>42686</v>
      </c>
      <c r="I57" s="15">
        <v>0</v>
      </c>
      <c r="J57" s="15">
        <f t="shared" si="1"/>
        <v>42686</v>
      </c>
      <c r="K57" s="15">
        <v>100</v>
      </c>
    </row>
    <row r="58" spans="1:11" ht="19.5" customHeight="1">
      <c r="A58" s="180" t="s">
        <v>21</v>
      </c>
      <c r="B58" s="110"/>
      <c r="C58" s="110"/>
      <c r="D58" s="107" t="s">
        <v>22</v>
      </c>
      <c r="E58" s="108"/>
      <c r="F58" s="108"/>
      <c r="G58" s="108"/>
      <c r="H58" s="108"/>
      <c r="I58" s="108"/>
      <c r="J58" s="108"/>
      <c r="K58" s="108"/>
    </row>
    <row r="59" spans="1:11" ht="18" customHeight="1">
      <c r="A59" s="6" t="s">
        <v>15</v>
      </c>
      <c r="B59" s="7" t="s">
        <v>16</v>
      </c>
      <c r="C59" s="8"/>
      <c r="D59" s="170" t="s">
        <v>17</v>
      </c>
      <c r="E59" s="125"/>
      <c r="F59" s="125"/>
      <c r="G59" s="18" t="s">
        <v>25</v>
      </c>
      <c r="H59" s="18" t="s">
        <v>25</v>
      </c>
      <c r="I59" s="18" t="s">
        <v>25</v>
      </c>
      <c r="J59" s="18">
        <f>J60+J61+J62+J63+J64+J65+J66+J67+J68+J69+J70+J71+J72+J73+J74+J75+J76+J77+J78+J79+J80+J81+J82+J83+J84+J85+J86+J87+J88+J89+J90+J91</f>
        <v>6495456.88</v>
      </c>
      <c r="K59" s="18" t="s">
        <v>25</v>
      </c>
    </row>
    <row r="60" spans="1:11" ht="22.5" customHeight="1">
      <c r="A60" s="103" t="s">
        <v>58</v>
      </c>
      <c r="B60" s="103" t="s">
        <v>57</v>
      </c>
      <c r="C60" s="103" t="s">
        <v>59</v>
      </c>
      <c r="D60" s="130" t="s">
        <v>60</v>
      </c>
      <c r="E60" s="15">
        <v>3110</v>
      </c>
      <c r="F60" s="23" t="s">
        <v>56</v>
      </c>
      <c r="G60" s="15">
        <v>2020</v>
      </c>
      <c r="H60" s="15">
        <f>6500+3102-300</f>
        <v>9302</v>
      </c>
      <c r="I60" s="15">
        <v>0</v>
      </c>
      <c r="J60" s="15">
        <f aca="true" t="shared" si="2" ref="J60:J92">H60</f>
        <v>9302</v>
      </c>
      <c r="K60" s="15">
        <v>100</v>
      </c>
    </row>
    <row r="61" spans="1:11" ht="22.5" customHeight="1">
      <c r="A61" s="104"/>
      <c r="B61" s="105"/>
      <c r="C61" s="105"/>
      <c r="D61" s="131"/>
      <c r="E61" s="15">
        <v>3110</v>
      </c>
      <c r="F61" s="23" t="s">
        <v>217</v>
      </c>
      <c r="G61" s="15">
        <v>2020</v>
      </c>
      <c r="H61" s="15">
        <f>150000+36750+8000-50200+1253507-720000</f>
        <v>678057</v>
      </c>
      <c r="I61" s="15">
        <v>0</v>
      </c>
      <c r="J61" s="15">
        <f t="shared" si="2"/>
        <v>678057</v>
      </c>
      <c r="K61" s="15">
        <v>100</v>
      </c>
    </row>
    <row r="62" spans="1:11" ht="22.5" customHeight="1">
      <c r="A62" s="106"/>
      <c r="B62" s="106"/>
      <c r="C62" s="106"/>
      <c r="D62" s="132"/>
      <c r="E62" s="59">
        <v>3132</v>
      </c>
      <c r="F62" s="56" t="s">
        <v>231</v>
      </c>
      <c r="G62" s="15">
        <v>2020</v>
      </c>
      <c r="H62" s="15">
        <f>720000+31000</f>
        <v>751000</v>
      </c>
      <c r="I62" s="15">
        <v>0</v>
      </c>
      <c r="J62" s="15">
        <f t="shared" si="2"/>
        <v>751000</v>
      </c>
      <c r="K62" s="15">
        <v>100</v>
      </c>
    </row>
    <row r="63" spans="1:11" ht="64.5" customHeight="1">
      <c r="A63" s="133" t="s">
        <v>18</v>
      </c>
      <c r="B63" s="138" t="s">
        <v>19</v>
      </c>
      <c r="C63" s="138" t="s">
        <v>20</v>
      </c>
      <c r="D63" s="99" t="s">
        <v>65</v>
      </c>
      <c r="E63" s="44">
        <v>3122</v>
      </c>
      <c r="F63" s="23" t="s">
        <v>43</v>
      </c>
      <c r="G63" s="15">
        <v>2020</v>
      </c>
      <c r="H63" s="15">
        <f>1476000-24000-62673</f>
        <v>1389327</v>
      </c>
      <c r="I63" s="45">
        <f>993001.29/(H63+993001.29)*100</f>
        <v>41.681966929923</v>
      </c>
      <c r="J63" s="15">
        <f t="shared" si="2"/>
        <v>1389327</v>
      </c>
      <c r="K63" s="15">
        <v>100</v>
      </c>
    </row>
    <row r="64" spans="1:11" s="60" customFormat="1" ht="26.25" customHeight="1">
      <c r="A64" s="134"/>
      <c r="B64" s="139"/>
      <c r="C64" s="139"/>
      <c r="D64" s="100"/>
      <c r="E64" s="59">
        <v>3132</v>
      </c>
      <c r="F64" s="56" t="s">
        <v>172</v>
      </c>
      <c r="G64" s="59">
        <v>2020</v>
      </c>
      <c r="H64" s="59">
        <v>48000</v>
      </c>
      <c r="I64" s="64">
        <v>0</v>
      </c>
      <c r="J64" s="59">
        <f t="shared" si="2"/>
        <v>48000</v>
      </c>
      <c r="K64" s="59">
        <v>100</v>
      </c>
    </row>
    <row r="65" spans="1:11" s="60" customFormat="1" ht="43.5" customHeight="1">
      <c r="A65" s="134"/>
      <c r="B65" s="139"/>
      <c r="C65" s="139"/>
      <c r="D65" s="100"/>
      <c r="E65" s="59">
        <v>3110</v>
      </c>
      <c r="F65" s="56" t="s">
        <v>183</v>
      </c>
      <c r="G65" s="59">
        <v>2020</v>
      </c>
      <c r="H65" s="59">
        <f>150000-49548-2190</f>
        <v>98262</v>
      </c>
      <c r="I65" s="64">
        <v>0</v>
      </c>
      <c r="J65" s="59">
        <f t="shared" si="2"/>
        <v>98262</v>
      </c>
      <c r="K65" s="59">
        <v>100</v>
      </c>
    </row>
    <row r="66" spans="1:11" s="60" customFormat="1" ht="51" customHeight="1">
      <c r="A66" s="134"/>
      <c r="B66" s="139"/>
      <c r="C66" s="139"/>
      <c r="D66" s="100"/>
      <c r="E66" s="48">
        <v>3122</v>
      </c>
      <c r="F66" s="56" t="s">
        <v>140</v>
      </c>
      <c r="G66" s="59">
        <v>2020</v>
      </c>
      <c r="H66" s="59">
        <v>231400</v>
      </c>
      <c r="I66" s="64">
        <v>0</v>
      </c>
      <c r="J66" s="59">
        <f t="shared" si="2"/>
        <v>231400</v>
      </c>
      <c r="K66" s="59">
        <v>100</v>
      </c>
    </row>
    <row r="67" spans="1:11" s="60" customFormat="1" ht="35.25" customHeight="1">
      <c r="A67" s="134"/>
      <c r="B67" s="139"/>
      <c r="C67" s="139"/>
      <c r="D67" s="100"/>
      <c r="E67" s="48">
        <v>3132</v>
      </c>
      <c r="F67" s="56" t="s">
        <v>132</v>
      </c>
      <c r="G67" s="59">
        <v>2020</v>
      </c>
      <c r="H67" s="59">
        <f>10000+10000</f>
        <v>20000</v>
      </c>
      <c r="I67" s="59">
        <v>0</v>
      </c>
      <c r="J67" s="59">
        <f t="shared" si="2"/>
        <v>20000</v>
      </c>
      <c r="K67" s="59">
        <v>100</v>
      </c>
    </row>
    <row r="68" spans="1:11" s="60" customFormat="1" ht="58.5" customHeight="1">
      <c r="A68" s="134"/>
      <c r="B68" s="139"/>
      <c r="C68" s="139"/>
      <c r="D68" s="100"/>
      <c r="E68" s="59">
        <v>3132</v>
      </c>
      <c r="F68" s="56" t="s">
        <v>204</v>
      </c>
      <c r="G68" s="59">
        <v>2020</v>
      </c>
      <c r="H68" s="59">
        <v>175998</v>
      </c>
      <c r="I68" s="59">
        <v>0</v>
      </c>
      <c r="J68" s="59">
        <f t="shared" si="2"/>
        <v>175998</v>
      </c>
      <c r="K68" s="59">
        <v>100</v>
      </c>
    </row>
    <row r="69" spans="1:11" s="60" customFormat="1" ht="31.5" customHeight="1">
      <c r="A69" s="134"/>
      <c r="B69" s="139"/>
      <c r="C69" s="139"/>
      <c r="D69" s="100"/>
      <c r="E69" s="48">
        <v>3132</v>
      </c>
      <c r="F69" s="56" t="s">
        <v>131</v>
      </c>
      <c r="G69" s="59">
        <v>2020</v>
      </c>
      <c r="H69" s="59">
        <v>199879</v>
      </c>
      <c r="I69" s="59">
        <v>0</v>
      </c>
      <c r="J69" s="59">
        <f t="shared" si="2"/>
        <v>199879</v>
      </c>
      <c r="K69" s="59">
        <v>100</v>
      </c>
    </row>
    <row r="70" spans="1:11" s="60" customFormat="1" ht="39.75" customHeight="1">
      <c r="A70" s="134"/>
      <c r="B70" s="139"/>
      <c r="C70" s="139"/>
      <c r="D70" s="100"/>
      <c r="E70" s="48">
        <v>3132</v>
      </c>
      <c r="F70" s="56" t="s">
        <v>174</v>
      </c>
      <c r="G70" s="59">
        <v>2020</v>
      </c>
      <c r="H70" s="59">
        <v>25000</v>
      </c>
      <c r="I70" s="59">
        <v>0</v>
      </c>
      <c r="J70" s="59">
        <f t="shared" si="2"/>
        <v>25000</v>
      </c>
      <c r="K70" s="59">
        <v>100</v>
      </c>
    </row>
    <row r="71" spans="1:11" s="60" customFormat="1" ht="25.5" customHeight="1">
      <c r="A71" s="134"/>
      <c r="B71" s="139"/>
      <c r="C71" s="139"/>
      <c r="D71" s="100"/>
      <c r="E71" s="48">
        <v>3132</v>
      </c>
      <c r="F71" s="51" t="s">
        <v>175</v>
      </c>
      <c r="G71" s="59">
        <v>2020</v>
      </c>
      <c r="H71" s="59">
        <f>315000-127500</f>
        <v>187500</v>
      </c>
      <c r="I71" s="59">
        <v>0</v>
      </c>
      <c r="J71" s="59">
        <f t="shared" si="2"/>
        <v>187500</v>
      </c>
      <c r="K71" s="59">
        <v>100</v>
      </c>
    </row>
    <row r="72" spans="1:11" s="60" customFormat="1" ht="40.5" customHeight="1">
      <c r="A72" s="134"/>
      <c r="B72" s="139"/>
      <c r="C72" s="139"/>
      <c r="D72" s="100"/>
      <c r="E72" s="48">
        <v>3132</v>
      </c>
      <c r="F72" s="56" t="s">
        <v>176</v>
      </c>
      <c r="G72" s="59">
        <v>2020</v>
      </c>
      <c r="H72" s="59">
        <f>105000-67588</f>
        <v>37412</v>
      </c>
      <c r="I72" s="59">
        <v>0</v>
      </c>
      <c r="J72" s="59">
        <f t="shared" si="2"/>
        <v>37412</v>
      </c>
      <c r="K72" s="59">
        <v>100</v>
      </c>
    </row>
    <row r="73" spans="1:11" s="60" customFormat="1" ht="21.75" customHeight="1">
      <c r="A73" s="134"/>
      <c r="B73" s="139"/>
      <c r="C73" s="139"/>
      <c r="D73" s="100"/>
      <c r="E73" s="48">
        <v>3132</v>
      </c>
      <c r="F73" s="51" t="s">
        <v>133</v>
      </c>
      <c r="G73" s="59">
        <v>2020</v>
      </c>
      <c r="H73" s="59">
        <v>20000</v>
      </c>
      <c r="I73" s="59">
        <v>0</v>
      </c>
      <c r="J73" s="59">
        <f t="shared" si="2"/>
        <v>20000</v>
      </c>
      <c r="K73" s="59">
        <v>100</v>
      </c>
    </row>
    <row r="74" spans="1:11" s="60" customFormat="1" ht="21.75" customHeight="1">
      <c r="A74" s="135"/>
      <c r="B74" s="139"/>
      <c r="C74" s="139"/>
      <c r="D74" s="100"/>
      <c r="E74" s="48">
        <v>3132</v>
      </c>
      <c r="F74" s="51" t="s">
        <v>163</v>
      </c>
      <c r="G74" s="59">
        <v>2020</v>
      </c>
      <c r="H74" s="59">
        <f>299384-9448-45396</f>
        <v>244540</v>
      </c>
      <c r="I74" s="59">
        <v>0</v>
      </c>
      <c r="J74" s="59">
        <f t="shared" si="2"/>
        <v>244540</v>
      </c>
      <c r="K74" s="59">
        <v>100</v>
      </c>
    </row>
    <row r="75" spans="1:11" s="60" customFormat="1" ht="20.25" customHeight="1">
      <c r="A75" s="135"/>
      <c r="B75" s="139"/>
      <c r="C75" s="139"/>
      <c r="D75" s="100"/>
      <c r="E75" s="48">
        <v>3132</v>
      </c>
      <c r="F75" s="51" t="s">
        <v>170</v>
      </c>
      <c r="G75" s="59">
        <v>2020</v>
      </c>
      <c r="H75" s="59">
        <f>10000+50000</f>
        <v>60000</v>
      </c>
      <c r="I75" s="59">
        <v>0</v>
      </c>
      <c r="J75" s="59">
        <f t="shared" si="2"/>
        <v>60000</v>
      </c>
      <c r="K75" s="59">
        <v>100</v>
      </c>
    </row>
    <row r="76" spans="1:11" s="60" customFormat="1" ht="27.75" customHeight="1" hidden="1">
      <c r="A76" s="135"/>
      <c r="B76" s="139"/>
      <c r="C76" s="139"/>
      <c r="D76" s="100"/>
      <c r="E76" s="48">
        <v>3132</v>
      </c>
      <c r="F76" s="51" t="s">
        <v>162</v>
      </c>
      <c r="G76" s="59">
        <v>2020</v>
      </c>
      <c r="H76" s="59">
        <f>181622-25000-156622</f>
        <v>0</v>
      </c>
      <c r="I76" s="59">
        <v>0</v>
      </c>
      <c r="J76" s="59">
        <f t="shared" si="2"/>
        <v>0</v>
      </c>
      <c r="K76" s="59">
        <v>100</v>
      </c>
    </row>
    <row r="77" spans="1:11" s="60" customFormat="1" ht="21.75" customHeight="1">
      <c r="A77" s="135"/>
      <c r="B77" s="139"/>
      <c r="C77" s="139"/>
      <c r="D77" s="100"/>
      <c r="E77" s="48">
        <v>3142</v>
      </c>
      <c r="F77" s="51" t="s">
        <v>233</v>
      </c>
      <c r="G77" s="59">
        <v>2020</v>
      </c>
      <c r="H77" s="59">
        <v>121000</v>
      </c>
      <c r="I77" s="59">
        <v>0</v>
      </c>
      <c r="J77" s="59">
        <f>H77</f>
        <v>121000</v>
      </c>
      <c r="K77" s="59">
        <v>100</v>
      </c>
    </row>
    <row r="78" spans="1:11" s="60" customFormat="1" ht="21.75" customHeight="1">
      <c r="A78" s="135"/>
      <c r="B78" s="139"/>
      <c r="C78" s="139"/>
      <c r="D78" s="100"/>
      <c r="E78" s="48">
        <v>3110</v>
      </c>
      <c r="F78" s="56" t="s">
        <v>223</v>
      </c>
      <c r="G78" s="59">
        <v>2020</v>
      </c>
      <c r="H78" s="59">
        <v>500000</v>
      </c>
      <c r="I78" s="59">
        <v>0</v>
      </c>
      <c r="J78" s="59">
        <f>H78</f>
        <v>500000</v>
      </c>
      <c r="K78" s="59">
        <v>100</v>
      </c>
    </row>
    <row r="79" spans="1:11" s="60" customFormat="1" ht="21.75" customHeight="1">
      <c r="A79" s="135"/>
      <c r="B79" s="139"/>
      <c r="C79" s="139"/>
      <c r="D79" s="100"/>
      <c r="E79" s="48">
        <v>3110</v>
      </c>
      <c r="F79" s="51" t="s">
        <v>196</v>
      </c>
      <c r="G79" s="59">
        <v>2020</v>
      </c>
      <c r="H79" s="59">
        <v>9800</v>
      </c>
      <c r="I79" s="59">
        <v>0</v>
      </c>
      <c r="J79" s="59">
        <f t="shared" si="2"/>
        <v>9800</v>
      </c>
      <c r="K79" s="59">
        <v>100</v>
      </c>
    </row>
    <row r="80" spans="1:11" s="60" customFormat="1" ht="21.75" customHeight="1">
      <c r="A80" s="135"/>
      <c r="B80" s="139"/>
      <c r="C80" s="139"/>
      <c r="D80" s="100"/>
      <c r="E80" s="48">
        <v>3110</v>
      </c>
      <c r="F80" s="51" t="s">
        <v>232</v>
      </c>
      <c r="G80" s="59">
        <v>2020</v>
      </c>
      <c r="H80" s="59">
        <v>407500</v>
      </c>
      <c r="I80" s="59">
        <v>0</v>
      </c>
      <c r="J80" s="59">
        <f t="shared" si="2"/>
        <v>407500</v>
      </c>
      <c r="K80" s="59">
        <v>100</v>
      </c>
    </row>
    <row r="81" spans="1:11" s="60" customFormat="1" ht="21.75" customHeight="1">
      <c r="A81" s="135"/>
      <c r="B81" s="139"/>
      <c r="C81" s="139"/>
      <c r="D81" s="100"/>
      <c r="E81" s="48">
        <v>3110</v>
      </c>
      <c r="F81" s="51" t="s">
        <v>185</v>
      </c>
      <c r="G81" s="59">
        <v>2020</v>
      </c>
      <c r="H81" s="59">
        <v>479000</v>
      </c>
      <c r="I81" s="59">
        <v>0</v>
      </c>
      <c r="J81" s="59">
        <f t="shared" si="2"/>
        <v>479000</v>
      </c>
      <c r="K81" s="59">
        <v>100</v>
      </c>
    </row>
    <row r="82" spans="1:11" s="60" customFormat="1" ht="21.75" customHeight="1">
      <c r="A82" s="135"/>
      <c r="B82" s="139"/>
      <c r="C82" s="139"/>
      <c r="D82" s="100"/>
      <c r="E82" s="48">
        <v>3110</v>
      </c>
      <c r="F82" s="51" t="s">
        <v>184</v>
      </c>
      <c r="G82" s="59">
        <v>2020</v>
      </c>
      <c r="H82" s="59">
        <f>205000-74139</f>
        <v>130861</v>
      </c>
      <c r="I82" s="59">
        <v>0</v>
      </c>
      <c r="J82" s="59">
        <f t="shared" si="2"/>
        <v>130861</v>
      </c>
      <c r="K82" s="59">
        <v>100</v>
      </c>
    </row>
    <row r="83" spans="1:11" s="60" customFormat="1" ht="38.25" customHeight="1">
      <c r="A83" s="135"/>
      <c r="B83" s="140"/>
      <c r="C83" s="140"/>
      <c r="D83" s="101"/>
      <c r="E83" s="59">
        <v>3110</v>
      </c>
      <c r="F83" s="56" t="s">
        <v>173</v>
      </c>
      <c r="G83" s="59">
        <v>2020</v>
      </c>
      <c r="H83" s="59">
        <f>76715+4842-14715</f>
        <v>66842</v>
      </c>
      <c r="I83" s="59">
        <v>0</v>
      </c>
      <c r="J83" s="59">
        <f t="shared" si="2"/>
        <v>66842</v>
      </c>
      <c r="K83" s="59">
        <v>100</v>
      </c>
    </row>
    <row r="84" spans="1:11" s="60" customFormat="1" ht="38.25" customHeight="1">
      <c r="A84" s="135"/>
      <c r="B84" s="140"/>
      <c r="C84" s="140"/>
      <c r="D84" s="101"/>
      <c r="E84" s="48">
        <v>3110</v>
      </c>
      <c r="F84" s="56" t="s">
        <v>222</v>
      </c>
      <c r="G84" s="59">
        <v>2020</v>
      </c>
      <c r="H84" s="59">
        <v>6453.48</v>
      </c>
      <c r="I84" s="59">
        <v>0</v>
      </c>
      <c r="J84" s="59">
        <f t="shared" si="2"/>
        <v>6453.48</v>
      </c>
      <c r="K84" s="59">
        <v>100</v>
      </c>
    </row>
    <row r="85" spans="1:11" s="60" customFormat="1" ht="34.5" customHeight="1">
      <c r="A85" s="135"/>
      <c r="B85" s="140"/>
      <c r="C85" s="140"/>
      <c r="D85" s="101"/>
      <c r="E85" s="48">
        <v>3110</v>
      </c>
      <c r="F85" s="56" t="s">
        <v>221</v>
      </c>
      <c r="G85" s="59">
        <v>2020</v>
      </c>
      <c r="H85" s="59">
        <v>117032.52</v>
      </c>
      <c r="I85" s="59">
        <v>0</v>
      </c>
      <c r="J85" s="59">
        <f t="shared" si="2"/>
        <v>117032.52</v>
      </c>
      <c r="K85" s="59">
        <v>100</v>
      </c>
    </row>
    <row r="86" spans="1:11" s="60" customFormat="1" ht="26.25" customHeight="1">
      <c r="A86" s="135"/>
      <c r="B86" s="140"/>
      <c r="C86" s="140"/>
      <c r="D86" s="101"/>
      <c r="E86" s="59">
        <v>3110</v>
      </c>
      <c r="F86" s="56" t="s">
        <v>177</v>
      </c>
      <c r="G86" s="59">
        <v>2020</v>
      </c>
      <c r="H86" s="59">
        <v>147146</v>
      </c>
      <c r="I86" s="59">
        <v>0</v>
      </c>
      <c r="J86" s="59">
        <f t="shared" si="2"/>
        <v>147146</v>
      </c>
      <c r="K86" s="59">
        <v>100</v>
      </c>
    </row>
    <row r="87" spans="1:11" s="60" customFormat="1" ht="26.25" customHeight="1">
      <c r="A87" s="135"/>
      <c r="B87" s="140"/>
      <c r="C87" s="140"/>
      <c r="D87" s="101"/>
      <c r="E87" s="59">
        <v>3110</v>
      </c>
      <c r="F87" s="56" t="s">
        <v>177</v>
      </c>
      <c r="G87" s="59">
        <v>2020</v>
      </c>
      <c r="H87" s="59">
        <v>44144</v>
      </c>
      <c r="I87" s="59">
        <v>0</v>
      </c>
      <c r="J87" s="59">
        <f t="shared" si="2"/>
        <v>44144</v>
      </c>
      <c r="K87" s="59">
        <v>100</v>
      </c>
    </row>
    <row r="88" spans="1:11" s="60" customFormat="1" ht="26.25" customHeight="1">
      <c r="A88" s="135"/>
      <c r="B88" s="140"/>
      <c r="C88" s="140"/>
      <c r="D88" s="101"/>
      <c r="E88" s="59">
        <v>3110</v>
      </c>
      <c r="F88" s="56" t="s">
        <v>178</v>
      </c>
      <c r="G88" s="59">
        <v>2020</v>
      </c>
      <c r="H88" s="59">
        <f>227736-5895.12</f>
        <v>221840.88</v>
      </c>
      <c r="I88" s="59">
        <v>0</v>
      </c>
      <c r="J88" s="59">
        <f t="shared" si="2"/>
        <v>221840.88</v>
      </c>
      <c r="K88" s="59">
        <v>100</v>
      </c>
    </row>
    <row r="89" spans="1:11" s="60" customFormat="1" ht="25.5" customHeight="1">
      <c r="A89" s="135"/>
      <c r="B89" s="140"/>
      <c r="C89" s="140"/>
      <c r="D89" s="101"/>
      <c r="E89" s="59">
        <v>3110</v>
      </c>
      <c r="F89" s="56" t="s">
        <v>179</v>
      </c>
      <c r="G89" s="59">
        <v>2020</v>
      </c>
      <c r="H89" s="59">
        <f>68321-6057+5896</f>
        <v>68160</v>
      </c>
      <c r="I89" s="59">
        <v>0</v>
      </c>
      <c r="J89" s="59">
        <f t="shared" si="2"/>
        <v>68160</v>
      </c>
      <c r="K89" s="59">
        <v>100</v>
      </c>
    </row>
    <row r="90" spans="1:11" s="60" customFormat="1" ht="26.25" customHeight="1" hidden="1">
      <c r="A90" s="135"/>
      <c r="B90" s="140"/>
      <c r="C90" s="140"/>
      <c r="D90" s="101"/>
      <c r="E90" s="59">
        <v>3110</v>
      </c>
      <c r="F90" s="56" t="s">
        <v>180</v>
      </c>
      <c r="G90" s="59">
        <v>2020</v>
      </c>
      <c r="H90" s="59">
        <f>260841-260841</f>
        <v>0</v>
      </c>
      <c r="I90" s="59">
        <v>0</v>
      </c>
      <c r="J90" s="59">
        <f t="shared" si="2"/>
        <v>0</v>
      </c>
      <c r="K90" s="59">
        <v>100</v>
      </c>
    </row>
    <row r="91" spans="1:11" s="60" customFormat="1" ht="24" customHeight="1" hidden="1">
      <c r="A91" s="136"/>
      <c r="B91" s="141"/>
      <c r="C91" s="141"/>
      <c r="D91" s="102"/>
      <c r="E91" s="59">
        <v>3110</v>
      </c>
      <c r="F91" s="56" t="s">
        <v>181</v>
      </c>
      <c r="G91" s="59">
        <v>2020</v>
      </c>
      <c r="H91" s="59">
        <f>78253-78253</f>
        <v>0</v>
      </c>
      <c r="I91" s="59">
        <v>0</v>
      </c>
      <c r="J91" s="59">
        <f t="shared" si="2"/>
        <v>0</v>
      </c>
      <c r="K91" s="59">
        <v>100</v>
      </c>
    </row>
    <row r="92" spans="1:11" s="60" customFormat="1" ht="18.75" customHeight="1" hidden="1">
      <c r="A92" s="9" t="s">
        <v>61</v>
      </c>
      <c r="B92" s="10" t="s">
        <v>62</v>
      </c>
      <c r="C92" s="10" t="s">
        <v>63</v>
      </c>
      <c r="D92" s="65" t="s">
        <v>64</v>
      </c>
      <c r="E92" s="59">
        <v>3110</v>
      </c>
      <c r="F92" s="56" t="s">
        <v>56</v>
      </c>
      <c r="G92" s="59">
        <v>2020</v>
      </c>
      <c r="H92" s="59">
        <f>76715+4842-4842-76715</f>
        <v>0</v>
      </c>
      <c r="I92" s="59">
        <v>0</v>
      </c>
      <c r="J92" s="59">
        <f t="shared" si="2"/>
        <v>0</v>
      </c>
      <c r="K92" s="59">
        <v>100</v>
      </c>
    </row>
    <row r="93" spans="1:11" s="60" customFormat="1" ht="20.25" customHeight="1">
      <c r="A93" s="6" t="s">
        <v>136</v>
      </c>
      <c r="B93" s="7" t="s">
        <v>29</v>
      </c>
      <c r="C93" s="8"/>
      <c r="D93" s="120" t="s">
        <v>30</v>
      </c>
      <c r="E93" s="176"/>
      <c r="F93" s="177"/>
      <c r="G93" s="66" t="s">
        <v>25</v>
      </c>
      <c r="H93" s="66" t="s">
        <v>25</v>
      </c>
      <c r="I93" s="66" t="s">
        <v>25</v>
      </c>
      <c r="J93" s="59">
        <f>J94+J95</f>
        <v>107320</v>
      </c>
      <c r="K93" s="59"/>
    </row>
    <row r="94" spans="1:11" s="60" customFormat="1" ht="54" customHeight="1">
      <c r="A94" s="116" t="s">
        <v>137</v>
      </c>
      <c r="B94" s="114" t="s">
        <v>138</v>
      </c>
      <c r="C94" s="114" t="s">
        <v>31</v>
      </c>
      <c r="D94" s="174" t="s">
        <v>139</v>
      </c>
      <c r="E94" s="48">
        <v>3122</v>
      </c>
      <c r="F94" s="56" t="s">
        <v>141</v>
      </c>
      <c r="G94" s="59">
        <v>2020</v>
      </c>
      <c r="H94" s="59">
        <v>73600</v>
      </c>
      <c r="I94" s="59">
        <v>0</v>
      </c>
      <c r="J94" s="59">
        <f>H94</f>
        <v>73600</v>
      </c>
      <c r="K94" s="59">
        <v>100</v>
      </c>
    </row>
    <row r="95" spans="1:11" s="60" customFormat="1" ht="39" customHeight="1">
      <c r="A95" s="142"/>
      <c r="B95" s="115"/>
      <c r="C95" s="115"/>
      <c r="D95" s="175"/>
      <c r="E95" s="48">
        <v>3132</v>
      </c>
      <c r="F95" s="56" t="s">
        <v>182</v>
      </c>
      <c r="G95" s="59">
        <v>2020</v>
      </c>
      <c r="H95" s="59">
        <v>33720</v>
      </c>
      <c r="I95" s="59">
        <v>0</v>
      </c>
      <c r="J95" s="59">
        <f>H95</f>
        <v>33720</v>
      </c>
      <c r="K95" s="59">
        <v>100</v>
      </c>
    </row>
    <row r="96" spans="1:11" s="60" customFormat="1" ht="24" customHeight="1">
      <c r="A96" s="6" t="s">
        <v>187</v>
      </c>
      <c r="B96" s="7" t="s">
        <v>89</v>
      </c>
      <c r="C96" s="7"/>
      <c r="D96" s="126" t="s">
        <v>90</v>
      </c>
      <c r="E96" s="127"/>
      <c r="F96" s="128"/>
      <c r="G96" s="68"/>
      <c r="H96" s="68"/>
      <c r="I96" s="68"/>
      <c r="J96" s="70">
        <f>J97+J98+J99</f>
        <v>321251.12</v>
      </c>
      <c r="K96" s="69"/>
    </row>
    <row r="97" spans="1:11" s="60" customFormat="1" ht="21.75" customHeight="1">
      <c r="A97" s="109" t="s">
        <v>188</v>
      </c>
      <c r="B97" s="114" t="s">
        <v>189</v>
      </c>
      <c r="C97" s="114" t="s">
        <v>190</v>
      </c>
      <c r="D97" s="111" t="s">
        <v>191</v>
      </c>
      <c r="E97" s="48">
        <v>3110</v>
      </c>
      <c r="F97" s="56" t="s">
        <v>192</v>
      </c>
      <c r="G97" s="59">
        <v>2020</v>
      </c>
      <c r="H97" s="59">
        <f>260841-117032.52+5895.12</f>
        <v>149703.59999999998</v>
      </c>
      <c r="I97" s="59">
        <v>0</v>
      </c>
      <c r="J97" s="59">
        <f>H97</f>
        <v>149703.59999999998</v>
      </c>
      <c r="K97" s="59">
        <v>100</v>
      </c>
    </row>
    <row r="98" spans="1:11" s="60" customFormat="1" ht="21.75" customHeight="1">
      <c r="A98" s="110"/>
      <c r="B98" s="123"/>
      <c r="C98" s="123"/>
      <c r="D98" s="112"/>
      <c r="E98" s="48">
        <v>3110</v>
      </c>
      <c r="F98" s="56" t="s">
        <v>193</v>
      </c>
      <c r="G98" s="59">
        <v>2020</v>
      </c>
      <c r="H98" s="59">
        <f>78253+50200-6453.48</f>
        <v>121999.52</v>
      </c>
      <c r="I98" s="59">
        <v>0</v>
      </c>
      <c r="J98" s="59">
        <f>H98</f>
        <v>121999.52</v>
      </c>
      <c r="K98" s="59">
        <v>100</v>
      </c>
    </row>
    <row r="99" spans="1:11" s="60" customFormat="1" ht="21.75" customHeight="1">
      <c r="A99" s="110"/>
      <c r="B99" s="123"/>
      <c r="C99" s="123"/>
      <c r="D99" s="113"/>
      <c r="E99" s="48">
        <v>3110</v>
      </c>
      <c r="F99" s="56" t="s">
        <v>194</v>
      </c>
      <c r="G99" s="59">
        <v>2020</v>
      </c>
      <c r="H99" s="59">
        <v>49548</v>
      </c>
      <c r="I99" s="59">
        <v>0</v>
      </c>
      <c r="J99" s="59">
        <f>H99</f>
        <v>49548</v>
      </c>
      <c r="K99" s="59">
        <v>100</v>
      </c>
    </row>
    <row r="100" spans="1:11" ht="27" customHeight="1">
      <c r="A100" s="189" t="s">
        <v>100</v>
      </c>
      <c r="B100" s="121"/>
      <c r="C100" s="122"/>
      <c r="D100" s="146" t="s">
        <v>101</v>
      </c>
      <c r="E100" s="147"/>
      <c r="F100" s="147"/>
      <c r="G100" s="147"/>
      <c r="H100" s="147"/>
      <c r="I100" s="147"/>
      <c r="J100" s="147"/>
      <c r="K100" s="148"/>
    </row>
    <row r="101" spans="1:11" ht="20.25" customHeight="1">
      <c r="A101" s="6" t="s">
        <v>102</v>
      </c>
      <c r="B101" s="7" t="s">
        <v>103</v>
      </c>
      <c r="C101" s="8"/>
      <c r="D101" s="120" t="s">
        <v>104</v>
      </c>
      <c r="E101" s="147"/>
      <c r="F101" s="148"/>
      <c r="G101" s="18" t="s">
        <v>25</v>
      </c>
      <c r="H101" s="18" t="s">
        <v>25</v>
      </c>
      <c r="I101" s="18" t="s">
        <v>25</v>
      </c>
      <c r="J101" s="18">
        <f>J102</f>
        <v>9436</v>
      </c>
      <c r="K101" s="18" t="s">
        <v>25</v>
      </c>
    </row>
    <row r="102" spans="1:12" ht="48.75" customHeight="1">
      <c r="A102" s="9" t="s">
        <v>105</v>
      </c>
      <c r="B102" s="10" t="s">
        <v>106</v>
      </c>
      <c r="C102" s="10" t="s">
        <v>107</v>
      </c>
      <c r="D102" s="42" t="s">
        <v>108</v>
      </c>
      <c r="E102" s="48">
        <v>3142</v>
      </c>
      <c r="F102" s="23" t="s">
        <v>109</v>
      </c>
      <c r="G102" s="15">
        <v>2020</v>
      </c>
      <c r="H102" s="67">
        <f>18706-9270</f>
        <v>9436</v>
      </c>
      <c r="I102" s="15">
        <v>0</v>
      </c>
      <c r="J102" s="15">
        <f>H102</f>
        <v>9436</v>
      </c>
      <c r="K102" s="15">
        <v>100</v>
      </c>
      <c r="L102" s="4" t="s">
        <v>186</v>
      </c>
    </row>
    <row r="103" spans="1:11" ht="24" customHeight="1">
      <c r="A103" s="6" t="s">
        <v>118</v>
      </c>
      <c r="B103" s="7" t="s">
        <v>119</v>
      </c>
      <c r="C103" s="8"/>
      <c r="D103" s="120" t="s">
        <v>120</v>
      </c>
      <c r="E103" s="121"/>
      <c r="F103" s="122"/>
      <c r="G103" s="18" t="s">
        <v>25</v>
      </c>
      <c r="H103" s="18" t="s">
        <v>25</v>
      </c>
      <c r="I103" s="18" t="s">
        <v>25</v>
      </c>
      <c r="J103" s="18">
        <f>J104+J105</f>
        <v>1195626.3599999999</v>
      </c>
      <c r="K103" s="18" t="s">
        <v>25</v>
      </c>
    </row>
    <row r="104" spans="1:11" ht="64.5" customHeight="1">
      <c r="A104" s="9" t="s">
        <v>121</v>
      </c>
      <c r="B104" s="10" t="s">
        <v>122</v>
      </c>
      <c r="C104" s="10" t="s">
        <v>19</v>
      </c>
      <c r="D104" s="55" t="s">
        <v>123</v>
      </c>
      <c r="E104" s="15">
        <v>3110</v>
      </c>
      <c r="F104" s="23" t="s">
        <v>124</v>
      </c>
      <c r="G104" s="15">
        <v>2020</v>
      </c>
      <c r="H104" s="15">
        <f>195000+60000</f>
        <v>255000</v>
      </c>
      <c r="I104" s="15">
        <v>0</v>
      </c>
      <c r="J104" s="15">
        <f>H104</f>
        <v>255000</v>
      </c>
      <c r="K104" s="15">
        <v>100</v>
      </c>
    </row>
    <row r="105" spans="1:11" ht="214.5" customHeight="1">
      <c r="A105" s="9" t="s">
        <v>208</v>
      </c>
      <c r="B105" s="10" t="s">
        <v>209</v>
      </c>
      <c r="C105" s="83" t="s">
        <v>210</v>
      </c>
      <c r="D105" s="84" t="s">
        <v>213</v>
      </c>
      <c r="E105" s="15">
        <v>3121</v>
      </c>
      <c r="F105" s="23" t="s">
        <v>199</v>
      </c>
      <c r="G105" s="15">
        <v>2020</v>
      </c>
      <c r="H105" s="15">
        <v>940626.36</v>
      </c>
      <c r="I105" s="15">
        <v>0</v>
      </c>
      <c r="J105" s="15">
        <f>H105</f>
        <v>940626.36</v>
      </c>
      <c r="K105" s="15">
        <v>100</v>
      </c>
    </row>
    <row r="106" spans="1:11" ht="24.75" customHeight="1">
      <c r="A106" s="129">
        <v>10</v>
      </c>
      <c r="B106" s="121"/>
      <c r="C106" s="122"/>
      <c r="D106" s="107" t="s">
        <v>230</v>
      </c>
      <c r="E106" s="108"/>
      <c r="F106" s="108"/>
      <c r="G106" s="108"/>
      <c r="H106" s="108"/>
      <c r="I106" s="108"/>
      <c r="J106" s="108"/>
      <c r="K106" s="108"/>
    </row>
    <row r="107" spans="1:11" ht="24.75" customHeight="1">
      <c r="A107" s="91"/>
      <c r="B107" s="86"/>
      <c r="C107" s="86"/>
      <c r="D107" s="47" t="s">
        <v>228</v>
      </c>
      <c r="E107" s="87"/>
      <c r="F107" s="87"/>
      <c r="G107" s="90" t="s">
        <v>25</v>
      </c>
      <c r="H107" s="90" t="s">
        <v>25</v>
      </c>
      <c r="I107" s="90" t="s">
        <v>25</v>
      </c>
      <c r="J107" s="90">
        <f>J108</f>
        <v>13600</v>
      </c>
      <c r="K107" s="90" t="s">
        <v>25</v>
      </c>
    </row>
    <row r="108" spans="1:11" ht="29.25" customHeight="1">
      <c r="A108" s="88" t="s">
        <v>225</v>
      </c>
      <c r="B108" s="89" t="s">
        <v>226</v>
      </c>
      <c r="C108" s="89" t="s">
        <v>227</v>
      </c>
      <c r="D108" s="47" t="s">
        <v>228</v>
      </c>
      <c r="E108" s="15">
        <v>3110</v>
      </c>
      <c r="F108" s="23" t="s">
        <v>229</v>
      </c>
      <c r="G108" s="15">
        <v>2020</v>
      </c>
      <c r="H108" s="15">
        <v>13600</v>
      </c>
      <c r="I108" s="15">
        <v>0</v>
      </c>
      <c r="J108" s="15">
        <v>13600</v>
      </c>
      <c r="K108" s="15">
        <v>100</v>
      </c>
    </row>
    <row r="109" spans="1:11" ht="21" customHeight="1">
      <c r="A109" s="129">
        <v>11</v>
      </c>
      <c r="B109" s="121"/>
      <c r="C109" s="122"/>
      <c r="D109" s="107" t="s">
        <v>27</v>
      </c>
      <c r="E109" s="108"/>
      <c r="F109" s="108"/>
      <c r="G109" s="108"/>
      <c r="H109" s="108"/>
      <c r="I109" s="108"/>
      <c r="J109" s="108"/>
      <c r="K109" s="108"/>
    </row>
    <row r="110" spans="1:11" ht="21" customHeight="1">
      <c r="A110" s="6" t="s">
        <v>28</v>
      </c>
      <c r="B110" s="7" t="s">
        <v>29</v>
      </c>
      <c r="C110" s="7"/>
      <c r="D110" s="170" t="s">
        <v>30</v>
      </c>
      <c r="E110" s="125"/>
      <c r="F110" s="125"/>
      <c r="G110" s="18" t="s">
        <v>25</v>
      </c>
      <c r="H110" s="18" t="s">
        <v>25</v>
      </c>
      <c r="I110" s="18" t="s">
        <v>25</v>
      </c>
      <c r="J110" s="18">
        <f>J111+J112</f>
        <v>139817</v>
      </c>
      <c r="K110" s="18" t="s">
        <v>25</v>
      </c>
    </row>
    <row r="111" spans="1:11" ht="50.25" customHeight="1">
      <c r="A111" s="109" t="s">
        <v>32</v>
      </c>
      <c r="B111" s="114" t="s">
        <v>33</v>
      </c>
      <c r="C111" s="114" t="s">
        <v>31</v>
      </c>
      <c r="D111" s="124" t="s">
        <v>34</v>
      </c>
      <c r="E111" s="44">
        <v>3122</v>
      </c>
      <c r="F111" s="23" t="s">
        <v>44</v>
      </c>
      <c r="G111" s="15">
        <v>2020</v>
      </c>
      <c r="H111" s="15">
        <f>1476000-85155-1305000-24988-60000</f>
        <v>857</v>
      </c>
      <c r="I111" s="45"/>
      <c r="J111" s="15">
        <f>H111</f>
        <v>857</v>
      </c>
      <c r="K111" s="15">
        <v>100</v>
      </c>
    </row>
    <row r="112" spans="1:11" ht="23.25" customHeight="1">
      <c r="A112" s="110"/>
      <c r="B112" s="123"/>
      <c r="C112" s="123"/>
      <c r="D112" s="125"/>
      <c r="E112" s="15">
        <v>3110</v>
      </c>
      <c r="F112" s="23" t="s">
        <v>164</v>
      </c>
      <c r="G112" s="15">
        <v>2020</v>
      </c>
      <c r="H112" s="15">
        <f>150000-11040</f>
        <v>138960</v>
      </c>
      <c r="I112" s="61">
        <v>0</v>
      </c>
      <c r="J112" s="15">
        <f>H112</f>
        <v>138960</v>
      </c>
      <c r="K112" s="15">
        <v>100</v>
      </c>
    </row>
    <row r="113" spans="1:11" ht="24.75" customHeight="1">
      <c r="A113" s="96">
        <v>37</v>
      </c>
      <c r="B113" s="97"/>
      <c r="C113" s="98"/>
      <c r="D113" s="143" t="s">
        <v>45</v>
      </c>
      <c r="E113" s="144"/>
      <c r="F113" s="144"/>
      <c r="G113" s="144"/>
      <c r="H113" s="144"/>
      <c r="I113" s="144"/>
      <c r="J113" s="144"/>
      <c r="K113" s="145"/>
    </row>
    <row r="114" spans="1:11" ht="21" customHeight="1">
      <c r="A114" s="39" t="s">
        <v>46</v>
      </c>
      <c r="B114" s="40" t="s">
        <v>47</v>
      </c>
      <c r="C114" s="40"/>
      <c r="D114" s="190" t="s">
        <v>48</v>
      </c>
      <c r="E114" s="125"/>
      <c r="F114" s="125"/>
      <c r="G114" s="52" t="s">
        <v>25</v>
      </c>
      <c r="H114" s="41" t="s">
        <v>25</v>
      </c>
      <c r="I114" s="18" t="s">
        <v>25</v>
      </c>
      <c r="J114" s="41">
        <f>J115+J116+J117+J118+J119+J120+J121+J122+J123</f>
        <v>2420816</v>
      </c>
      <c r="K114" s="18" t="s">
        <v>25</v>
      </c>
    </row>
    <row r="115" spans="1:12" ht="62.25" customHeight="1">
      <c r="A115" s="116" t="s">
        <v>49</v>
      </c>
      <c r="B115" s="103" t="s">
        <v>201</v>
      </c>
      <c r="C115" s="103" t="s">
        <v>50</v>
      </c>
      <c r="D115" s="111" t="s">
        <v>202</v>
      </c>
      <c r="E115" s="15">
        <v>3220</v>
      </c>
      <c r="F115" s="14" t="s">
        <v>52</v>
      </c>
      <c r="G115" s="15">
        <v>2020</v>
      </c>
      <c r="H115" s="15">
        <f>374750+72931-47360</f>
        <v>400321</v>
      </c>
      <c r="I115" s="15">
        <v>0</v>
      </c>
      <c r="J115" s="15">
        <f aca="true" t="shared" si="3" ref="J115:J123">H115</f>
        <v>400321</v>
      </c>
      <c r="K115" s="15">
        <v>100</v>
      </c>
      <c r="L115" s="4" t="s">
        <v>212</v>
      </c>
    </row>
    <row r="116" spans="1:11" ht="48.75" customHeight="1" hidden="1">
      <c r="A116" s="118"/>
      <c r="B116" s="105"/>
      <c r="C116" s="105"/>
      <c r="D116" s="186"/>
      <c r="E116" s="15">
        <v>3220</v>
      </c>
      <c r="F116" s="14" t="s">
        <v>53</v>
      </c>
      <c r="G116" s="15">
        <v>2020</v>
      </c>
      <c r="H116" s="15"/>
      <c r="I116" s="15">
        <v>0</v>
      </c>
      <c r="J116" s="15">
        <f t="shared" si="3"/>
        <v>0</v>
      </c>
      <c r="K116" s="15">
        <v>100</v>
      </c>
    </row>
    <row r="117" spans="1:11" ht="49.5" customHeight="1">
      <c r="A117" s="118"/>
      <c r="B117" s="105"/>
      <c r="C117" s="105"/>
      <c r="D117" s="112"/>
      <c r="E117" s="15">
        <v>3220</v>
      </c>
      <c r="F117" s="14" t="s">
        <v>214</v>
      </c>
      <c r="G117" s="15">
        <v>2020</v>
      </c>
      <c r="H117" s="15">
        <f>374250+9463</f>
        <v>383713</v>
      </c>
      <c r="I117" s="15">
        <v>0</v>
      </c>
      <c r="J117" s="15">
        <f t="shared" si="3"/>
        <v>383713</v>
      </c>
      <c r="K117" s="15">
        <v>100</v>
      </c>
    </row>
    <row r="118" spans="1:11" ht="47.25" customHeight="1">
      <c r="A118" s="118"/>
      <c r="B118" s="105"/>
      <c r="C118" s="105"/>
      <c r="D118" s="131"/>
      <c r="E118" s="15">
        <v>3220</v>
      </c>
      <c r="F118" s="14" t="s">
        <v>54</v>
      </c>
      <c r="G118" s="15">
        <v>2020</v>
      </c>
      <c r="H118" s="15">
        <f>374750+8489</f>
        <v>383239</v>
      </c>
      <c r="I118" s="15">
        <v>0</v>
      </c>
      <c r="J118" s="15">
        <f t="shared" si="3"/>
        <v>383239</v>
      </c>
      <c r="K118" s="15">
        <v>100</v>
      </c>
    </row>
    <row r="119" spans="1:11" ht="47.25" customHeight="1">
      <c r="A119" s="118"/>
      <c r="B119" s="105"/>
      <c r="C119" s="105"/>
      <c r="D119" s="131"/>
      <c r="E119" s="15">
        <v>3220</v>
      </c>
      <c r="F119" s="14" t="s">
        <v>197</v>
      </c>
      <c r="G119" s="15">
        <v>2020</v>
      </c>
      <c r="H119" s="15">
        <v>269593</v>
      </c>
      <c r="I119" s="15">
        <v>0</v>
      </c>
      <c r="J119" s="15">
        <f t="shared" si="3"/>
        <v>269593</v>
      </c>
      <c r="K119" s="15">
        <v>100</v>
      </c>
    </row>
    <row r="120" spans="1:11" ht="47.25" customHeight="1">
      <c r="A120" s="118"/>
      <c r="B120" s="105"/>
      <c r="C120" s="105"/>
      <c r="D120" s="131"/>
      <c r="E120" s="15">
        <v>3220</v>
      </c>
      <c r="F120" s="14" t="s">
        <v>198</v>
      </c>
      <c r="G120" s="15">
        <v>2020</v>
      </c>
      <c r="H120" s="15">
        <v>225408</v>
      </c>
      <c r="I120" s="15">
        <v>0</v>
      </c>
      <c r="J120" s="15">
        <f t="shared" si="3"/>
        <v>225408</v>
      </c>
      <c r="K120" s="15">
        <v>100</v>
      </c>
    </row>
    <row r="121" spans="1:12" ht="56.25" customHeight="1">
      <c r="A121" s="118"/>
      <c r="B121" s="105"/>
      <c r="C121" s="105"/>
      <c r="D121" s="131"/>
      <c r="E121" s="15">
        <v>3220</v>
      </c>
      <c r="F121" s="14" t="s">
        <v>203</v>
      </c>
      <c r="G121" s="15">
        <v>2020</v>
      </c>
      <c r="H121" s="15">
        <v>19792</v>
      </c>
      <c r="I121" s="15">
        <v>0</v>
      </c>
      <c r="J121" s="15">
        <f t="shared" si="3"/>
        <v>19792</v>
      </c>
      <c r="K121" s="15">
        <v>100</v>
      </c>
      <c r="L121" s="4">
        <f>H115+H116+H117+H118+H119+H120+H121+H122</f>
        <v>2046066</v>
      </c>
    </row>
    <row r="122" spans="1:11" ht="70.5" customHeight="1">
      <c r="A122" s="119"/>
      <c r="B122" s="106"/>
      <c r="C122" s="106"/>
      <c r="D122" s="132"/>
      <c r="E122" s="15"/>
      <c r="F122" s="14" t="s">
        <v>235</v>
      </c>
      <c r="G122" s="15">
        <v>2020</v>
      </c>
      <c r="H122" s="15">
        <v>364000</v>
      </c>
      <c r="I122" s="15">
        <v>0</v>
      </c>
      <c r="J122" s="15">
        <f>H122</f>
        <v>364000</v>
      </c>
      <c r="K122" s="15">
        <v>100</v>
      </c>
    </row>
    <row r="123" spans="1:11" s="80" customFormat="1" ht="52.5" customHeight="1">
      <c r="A123" s="77">
        <v>3719770</v>
      </c>
      <c r="B123" s="78">
        <v>9770</v>
      </c>
      <c r="C123" s="81" t="s">
        <v>50</v>
      </c>
      <c r="D123" s="79" t="s">
        <v>51</v>
      </c>
      <c r="E123" s="15">
        <v>3220</v>
      </c>
      <c r="F123" s="14" t="s">
        <v>55</v>
      </c>
      <c r="G123" s="15">
        <v>2020</v>
      </c>
      <c r="H123" s="15">
        <f>374750+364000-364000</f>
        <v>374750</v>
      </c>
      <c r="I123" s="15">
        <v>0</v>
      </c>
      <c r="J123" s="15">
        <f t="shared" si="3"/>
        <v>374750</v>
      </c>
      <c r="K123" s="15">
        <v>100</v>
      </c>
    </row>
    <row r="124" spans="1:11" ht="30.75" customHeight="1" hidden="1">
      <c r="A124" s="72"/>
      <c r="B124" s="71"/>
      <c r="C124" s="71"/>
      <c r="D124" s="73"/>
      <c r="E124" s="15"/>
      <c r="F124" s="14"/>
      <c r="G124" s="15"/>
      <c r="H124" s="15"/>
      <c r="I124" s="15"/>
      <c r="J124" s="15"/>
      <c r="K124" s="15"/>
    </row>
    <row r="125" spans="1:11" s="5" customFormat="1" ht="22.5" customHeight="1">
      <c r="A125" s="34" t="s">
        <v>0</v>
      </c>
      <c r="B125" s="34" t="s">
        <v>0</v>
      </c>
      <c r="C125" s="34" t="s">
        <v>0</v>
      </c>
      <c r="D125" s="18" t="s">
        <v>2</v>
      </c>
      <c r="E125" s="18" t="s">
        <v>0</v>
      </c>
      <c r="F125" s="18" t="s">
        <v>0</v>
      </c>
      <c r="G125" s="18" t="s">
        <v>0</v>
      </c>
      <c r="H125" s="18" t="s">
        <v>0</v>
      </c>
      <c r="I125" s="18" t="s">
        <v>0</v>
      </c>
      <c r="J125" s="85">
        <f>J10+J12+J33+J46+J59+J93+J96+J101+J103+J110+J114+J107</f>
        <v>26499881.36</v>
      </c>
      <c r="K125" s="18" t="s">
        <v>0</v>
      </c>
    </row>
    <row r="126" spans="1:11" ht="15.75">
      <c r="A126" s="2"/>
      <c r="B126" s="2"/>
      <c r="C126" s="2"/>
      <c r="D126" s="21"/>
      <c r="E126" s="3"/>
      <c r="F126" s="21"/>
      <c r="G126" s="2"/>
      <c r="H126" s="2"/>
      <c r="I126" s="2"/>
      <c r="J126" s="2"/>
      <c r="K126" s="2"/>
    </row>
    <row r="127" ht="42.75" customHeight="1"/>
    <row r="128" spans="2:11" s="93" customFormat="1" ht="18.75">
      <c r="B128" s="94" t="s">
        <v>1</v>
      </c>
      <c r="C128" s="11"/>
      <c r="F128" s="92" t="s">
        <v>41</v>
      </c>
      <c r="G128" s="95"/>
      <c r="K128" s="95"/>
    </row>
    <row r="129" spans="2:11" s="26" customFormat="1" ht="16.5">
      <c r="B129" s="24"/>
      <c r="C129" s="25"/>
      <c r="F129" s="29"/>
      <c r="G129" s="28"/>
      <c r="K129" s="28"/>
    </row>
    <row r="130" spans="2:13" s="26" customFormat="1" ht="18.75">
      <c r="B130" s="24"/>
      <c r="C130" s="25"/>
      <c r="F130" s="29"/>
      <c r="G130" s="187">
        <f>L131+2950404+1000</f>
        <v>29957915.36</v>
      </c>
      <c r="H130" s="188"/>
      <c r="I130" s="4" t="s">
        <v>126</v>
      </c>
      <c r="K130" s="28"/>
      <c r="L130" s="11"/>
      <c r="M130" s="11"/>
    </row>
    <row r="131" spans="11:13" ht="14.25" customHeight="1">
      <c r="K131" s="62" t="s">
        <v>125</v>
      </c>
      <c r="L131" s="168">
        <f>J125+'д 6.1'!I19</f>
        <v>27006511.36</v>
      </c>
      <c r="M131" s="169"/>
    </row>
    <row r="132" spans="4:13" s="11" customFormat="1" ht="18.75">
      <c r="D132" s="22"/>
      <c r="F132" s="27"/>
      <c r="J132" s="12">
        <v>25843527.36</v>
      </c>
      <c r="L132" s="4"/>
      <c r="M132" s="4"/>
    </row>
    <row r="133" spans="4:11" s="11" customFormat="1" ht="18.75">
      <c r="D133" s="22"/>
      <c r="F133" s="22"/>
      <c r="J133" s="13">
        <f>J125-J132</f>
        <v>656354</v>
      </c>
      <c r="K133" s="27" t="s">
        <v>110</v>
      </c>
    </row>
    <row r="139" ht="12.75">
      <c r="H139" s="4" t="s">
        <v>35</v>
      </c>
    </row>
  </sheetData>
  <sheetProtection/>
  <mergeCells count="76">
    <mergeCell ref="A115:A122"/>
    <mergeCell ref="B115:B122"/>
    <mergeCell ref="C115:C122"/>
    <mergeCell ref="D115:D122"/>
    <mergeCell ref="G130:H130"/>
    <mergeCell ref="D33:F33"/>
    <mergeCell ref="B43:B45"/>
    <mergeCell ref="A100:C100"/>
    <mergeCell ref="C34:C38"/>
    <mergeCell ref="D114:F114"/>
    <mergeCell ref="A3:B3"/>
    <mergeCell ref="A109:C109"/>
    <mergeCell ref="A58:C58"/>
    <mergeCell ref="B34:B38"/>
    <mergeCell ref="D9:K9"/>
    <mergeCell ref="A34:A38"/>
    <mergeCell ref="D10:F10"/>
    <mergeCell ref="D109:K109"/>
    <mergeCell ref="B97:B99"/>
    <mergeCell ref="A43:A45"/>
    <mergeCell ref="L131:M131"/>
    <mergeCell ref="D12:F12"/>
    <mergeCell ref="D59:F59"/>
    <mergeCell ref="D110:F110"/>
    <mergeCell ref="D96:F96"/>
    <mergeCell ref="D34:D38"/>
    <mergeCell ref="D94:D95"/>
    <mergeCell ref="D93:F93"/>
    <mergeCell ref="D106:K106"/>
    <mergeCell ref="G1:K1"/>
    <mergeCell ref="G2:K2"/>
    <mergeCell ref="G4:K4"/>
    <mergeCell ref="A5:K5"/>
    <mergeCell ref="A9:C9"/>
    <mergeCell ref="C43:C45"/>
    <mergeCell ref="A2:B2"/>
    <mergeCell ref="G3:K3"/>
    <mergeCell ref="A39:A42"/>
    <mergeCell ref="A13:A32"/>
    <mergeCell ref="D113:K113"/>
    <mergeCell ref="D100:K100"/>
    <mergeCell ref="D101:F101"/>
    <mergeCell ref="B111:B112"/>
    <mergeCell ref="D43:D45"/>
    <mergeCell ref="D13:D32"/>
    <mergeCell ref="B63:B91"/>
    <mergeCell ref="B39:B42"/>
    <mergeCell ref="D39:D42"/>
    <mergeCell ref="D47:D57"/>
    <mergeCell ref="C39:C42"/>
    <mergeCell ref="C94:C95"/>
    <mergeCell ref="A63:A91"/>
    <mergeCell ref="C97:C99"/>
    <mergeCell ref="B13:B32"/>
    <mergeCell ref="C13:C32"/>
    <mergeCell ref="C63:C91"/>
    <mergeCell ref="C60:C62"/>
    <mergeCell ref="B60:B62"/>
    <mergeCell ref="A94:A95"/>
    <mergeCell ref="C111:C112"/>
    <mergeCell ref="D111:D112"/>
    <mergeCell ref="D46:F46"/>
    <mergeCell ref="A106:C106"/>
    <mergeCell ref="D60:D62"/>
    <mergeCell ref="A60:A62"/>
    <mergeCell ref="A111:A112"/>
    <mergeCell ref="A113:C113"/>
    <mergeCell ref="D63:D91"/>
    <mergeCell ref="C47:C57"/>
    <mergeCell ref="D58:K58"/>
    <mergeCell ref="A97:A99"/>
    <mergeCell ref="D97:D99"/>
    <mergeCell ref="B94:B95"/>
    <mergeCell ref="A47:A57"/>
    <mergeCell ref="B47:B57"/>
    <mergeCell ref="D103:F103"/>
  </mergeCells>
  <printOptions/>
  <pageMargins left="0.2755905511811024" right="0.1968503937007874" top="0.3937007874015748" bottom="0.2362204724409449" header="0.1968503937007874" footer="0.1968503937007874"/>
  <pageSetup horizontalDpi="600" verticalDpi="600" orientation="landscape" paperSize="9" scale="57" r:id="rId1"/>
  <rowBreaks count="3" manualBreakCount="3">
    <brk id="34" max="10" man="1"/>
    <brk id="65" max="10" man="1"/>
    <brk id="9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J32"/>
  <sheetViews>
    <sheetView zoomScale="90" zoomScaleNormal="90" zoomScaleSheetLayoutView="90" zoomScalePageLayoutView="0" workbookViewId="0" topLeftCell="C12">
      <selection activeCell="H11" sqref="H11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375" style="4" customWidth="1"/>
    <col min="4" max="4" width="49.625" style="20" customWidth="1"/>
    <col min="5" max="5" width="6.75390625" style="4" customWidth="1"/>
    <col min="6" max="6" width="69.375" style="20" customWidth="1"/>
    <col min="7" max="7" width="12.125" style="4" customWidth="1"/>
    <col min="8" max="10" width="12.625" style="4" customWidth="1"/>
    <col min="11" max="16384" width="9.125" style="4" customWidth="1"/>
  </cols>
  <sheetData>
    <row r="1" spans="1:10" ht="15.75" customHeight="1">
      <c r="A1" s="1"/>
      <c r="G1" s="191" t="s">
        <v>37</v>
      </c>
      <c r="H1" s="192"/>
      <c r="I1" s="192"/>
      <c r="J1" s="192"/>
    </row>
    <row r="2" spans="1:10" ht="15" customHeight="1">
      <c r="A2" s="164">
        <v>10514000000</v>
      </c>
      <c r="B2" s="165"/>
      <c r="G2" s="193" t="s">
        <v>26</v>
      </c>
      <c r="H2" s="192"/>
      <c r="I2" s="192"/>
      <c r="J2" s="192"/>
    </row>
    <row r="3" spans="1:10" ht="36.75" customHeight="1">
      <c r="A3" s="178" t="s">
        <v>76</v>
      </c>
      <c r="B3" s="179"/>
      <c r="G3" s="197" t="s">
        <v>42</v>
      </c>
      <c r="H3" s="198"/>
      <c r="I3" s="198"/>
      <c r="J3" s="198"/>
    </row>
    <row r="4" spans="7:10" ht="15.75" customHeight="1">
      <c r="G4" s="194" t="s">
        <v>216</v>
      </c>
      <c r="H4" s="195"/>
      <c r="I4" s="195"/>
      <c r="J4" s="195"/>
    </row>
    <row r="5" spans="1:10" ht="18.75">
      <c r="A5" s="196" t="s">
        <v>40</v>
      </c>
      <c r="B5" s="167"/>
      <c r="C5" s="167"/>
      <c r="D5" s="167"/>
      <c r="E5" s="167"/>
      <c r="F5" s="167"/>
      <c r="G5" s="167"/>
      <c r="H5" s="167"/>
      <c r="I5" s="167"/>
      <c r="J5" s="167"/>
    </row>
    <row r="7" spans="1:10" s="30" customFormat="1" ht="105.75" customHeight="1">
      <c r="A7" s="31" t="s">
        <v>66</v>
      </c>
      <c r="B7" s="31" t="s">
        <v>67</v>
      </c>
      <c r="C7" s="31" t="s">
        <v>36</v>
      </c>
      <c r="D7" s="31" t="s">
        <v>68</v>
      </c>
      <c r="E7" s="31" t="s">
        <v>14</v>
      </c>
      <c r="F7" s="31" t="s">
        <v>39</v>
      </c>
      <c r="G7" s="31" t="s">
        <v>4</v>
      </c>
      <c r="H7" s="31" t="s">
        <v>5</v>
      </c>
      <c r="I7" s="31" t="s">
        <v>38</v>
      </c>
      <c r="J7" s="31" t="s">
        <v>6</v>
      </c>
    </row>
    <row r="8" spans="1:10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</row>
    <row r="9" spans="1:10" ht="20.25" customHeight="1">
      <c r="A9" s="163" t="s">
        <v>23</v>
      </c>
      <c r="B9" s="110"/>
      <c r="C9" s="110"/>
      <c r="D9" s="107" t="s">
        <v>24</v>
      </c>
      <c r="E9" s="182"/>
      <c r="F9" s="182"/>
      <c r="G9" s="182"/>
      <c r="H9" s="182"/>
      <c r="I9" s="182"/>
      <c r="J9" s="182"/>
    </row>
    <row r="10" spans="1:10" ht="18.75" customHeight="1">
      <c r="A10" s="6" t="s">
        <v>7</v>
      </c>
      <c r="B10" s="7" t="s">
        <v>8</v>
      </c>
      <c r="C10" s="8"/>
      <c r="D10" s="170" t="s">
        <v>9</v>
      </c>
      <c r="E10" s="125"/>
      <c r="F10" s="125"/>
      <c r="G10" s="18" t="s">
        <v>25</v>
      </c>
      <c r="H10" s="18" t="s">
        <v>25</v>
      </c>
      <c r="I10" s="18">
        <f>I11+I12</f>
        <v>450000</v>
      </c>
      <c r="J10" s="18" t="s">
        <v>25</v>
      </c>
    </row>
    <row r="11" spans="1:10" ht="31.5" customHeight="1">
      <c r="A11" s="210" t="s">
        <v>10</v>
      </c>
      <c r="B11" s="114" t="s">
        <v>11</v>
      </c>
      <c r="C11" s="10" t="s">
        <v>12</v>
      </c>
      <c r="D11" s="33" t="s">
        <v>13</v>
      </c>
      <c r="E11" s="19">
        <v>3210</v>
      </c>
      <c r="F11" s="14" t="s">
        <v>151</v>
      </c>
      <c r="G11" s="15">
        <v>2020</v>
      </c>
      <c r="H11" s="15">
        <v>250000</v>
      </c>
      <c r="I11" s="15">
        <f>H11</f>
        <v>250000</v>
      </c>
      <c r="J11" s="15">
        <v>100</v>
      </c>
    </row>
    <row r="12" spans="1:10" ht="31.5" customHeight="1">
      <c r="A12" s="211"/>
      <c r="B12" s="123"/>
      <c r="C12" s="10" t="s">
        <v>200</v>
      </c>
      <c r="D12" s="33" t="s">
        <v>13</v>
      </c>
      <c r="E12" s="19">
        <v>3210</v>
      </c>
      <c r="F12" s="14" t="s">
        <v>215</v>
      </c>
      <c r="G12" s="15">
        <v>2020</v>
      </c>
      <c r="H12" s="15">
        <v>200000</v>
      </c>
      <c r="I12" s="15">
        <f>H12</f>
        <v>200000</v>
      </c>
      <c r="J12" s="74">
        <v>100</v>
      </c>
    </row>
    <row r="13" spans="1:10" ht="21" customHeight="1">
      <c r="A13" s="199" t="s">
        <v>100</v>
      </c>
      <c r="B13" s="200"/>
      <c r="C13" s="201"/>
      <c r="D13" s="202" t="s">
        <v>101</v>
      </c>
      <c r="E13" s="203"/>
      <c r="F13" s="203"/>
      <c r="G13" s="203"/>
      <c r="H13" s="203"/>
      <c r="I13" s="203"/>
      <c r="J13" s="204"/>
    </row>
    <row r="14" spans="1:10" ht="23.25" customHeight="1">
      <c r="A14" s="6" t="s">
        <v>102</v>
      </c>
      <c r="B14" s="7" t="s">
        <v>103</v>
      </c>
      <c r="C14" s="8"/>
      <c r="D14" s="120" t="s">
        <v>104</v>
      </c>
      <c r="E14" s="147"/>
      <c r="F14" s="148"/>
      <c r="G14" s="18" t="s">
        <v>25</v>
      </c>
      <c r="H14" s="18" t="s">
        <v>25</v>
      </c>
      <c r="I14" s="18">
        <f>I15</f>
        <v>9270</v>
      </c>
      <c r="J14" s="18" t="s">
        <v>25</v>
      </c>
    </row>
    <row r="15" spans="1:10" ht="31.5" customHeight="1">
      <c r="A15" s="9" t="s">
        <v>105</v>
      </c>
      <c r="B15" s="10" t="s">
        <v>106</v>
      </c>
      <c r="C15" s="10" t="s">
        <v>107</v>
      </c>
      <c r="D15" s="42" t="s">
        <v>108</v>
      </c>
      <c r="E15" s="48">
        <v>3142</v>
      </c>
      <c r="F15" s="23" t="s">
        <v>109</v>
      </c>
      <c r="G15" s="15">
        <v>2020</v>
      </c>
      <c r="H15" s="15">
        <v>9270</v>
      </c>
      <c r="I15" s="15">
        <f>H15</f>
        <v>9270</v>
      </c>
      <c r="J15" s="15">
        <v>100</v>
      </c>
    </row>
    <row r="16" spans="1:10" ht="23.25" customHeight="1">
      <c r="A16" s="129">
        <v>37</v>
      </c>
      <c r="B16" s="121"/>
      <c r="C16" s="122"/>
      <c r="D16" s="207" t="s">
        <v>45</v>
      </c>
      <c r="E16" s="208"/>
      <c r="F16" s="208"/>
      <c r="G16" s="208"/>
      <c r="H16" s="208"/>
      <c r="I16" s="208"/>
      <c r="J16" s="209"/>
    </row>
    <row r="17" spans="1:10" ht="22.5" customHeight="1">
      <c r="A17" s="6" t="s">
        <v>46</v>
      </c>
      <c r="B17" s="7" t="s">
        <v>47</v>
      </c>
      <c r="C17" s="7"/>
      <c r="D17" s="82" t="s">
        <v>48</v>
      </c>
      <c r="E17" s="48"/>
      <c r="F17" s="23"/>
      <c r="G17" s="18" t="s">
        <v>25</v>
      </c>
      <c r="H17" s="18" t="s">
        <v>25</v>
      </c>
      <c r="I17" s="18">
        <f>I18</f>
        <v>47360</v>
      </c>
      <c r="J17" s="18" t="s">
        <v>25</v>
      </c>
    </row>
    <row r="18" spans="1:10" ht="48" customHeight="1">
      <c r="A18" s="9" t="s">
        <v>206</v>
      </c>
      <c r="B18" s="7" t="s">
        <v>201</v>
      </c>
      <c r="C18" s="10" t="s">
        <v>50</v>
      </c>
      <c r="D18" s="42" t="s">
        <v>207</v>
      </c>
      <c r="E18" s="15">
        <v>3220</v>
      </c>
      <c r="F18" s="14" t="s">
        <v>52</v>
      </c>
      <c r="G18" s="15">
        <v>2020</v>
      </c>
      <c r="H18" s="15">
        <v>47360</v>
      </c>
      <c r="I18" s="15">
        <f>H18</f>
        <v>47360</v>
      </c>
      <c r="J18" s="15">
        <v>100</v>
      </c>
    </row>
    <row r="19" spans="1:10" s="5" customFormat="1" ht="15.75">
      <c r="A19" s="34" t="s">
        <v>0</v>
      </c>
      <c r="B19" s="34" t="s">
        <v>0</v>
      </c>
      <c r="C19" s="34" t="s">
        <v>0</v>
      </c>
      <c r="D19" s="35" t="s">
        <v>2</v>
      </c>
      <c r="E19" s="18" t="s">
        <v>0</v>
      </c>
      <c r="F19" s="18" t="s">
        <v>0</v>
      </c>
      <c r="G19" s="18" t="s">
        <v>0</v>
      </c>
      <c r="H19" s="18" t="s">
        <v>0</v>
      </c>
      <c r="I19" s="36">
        <f>I10+I14+I17</f>
        <v>506630</v>
      </c>
      <c r="J19" s="18" t="s">
        <v>0</v>
      </c>
    </row>
    <row r="20" spans="1:10" ht="15.75">
      <c r="A20" s="2"/>
      <c r="B20" s="2"/>
      <c r="C20" s="2"/>
      <c r="D20" s="21"/>
      <c r="E20" s="3"/>
      <c r="F20" s="21"/>
      <c r="G20" s="2"/>
      <c r="H20" s="2"/>
      <c r="I20" s="2"/>
      <c r="J20" s="2"/>
    </row>
    <row r="21" ht="36" customHeight="1"/>
    <row r="22" spans="2:10" s="26" customFormat="1" ht="16.5">
      <c r="B22" s="24" t="s">
        <v>1</v>
      </c>
      <c r="C22" s="25"/>
      <c r="F22" s="37" t="s">
        <v>41</v>
      </c>
      <c r="G22" s="28"/>
      <c r="J22" s="28"/>
    </row>
    <row r="24" spans="4:9" s="11" customFormat="1" ht="18.75">
      <c r="D24" s="22"/>
      <c r="F24" s="27"/>
      <c r="I24" s="75">
        <v>259270</v>
      </c>
    </row>
    <row r="25" spans="4:9" s="11" customFormat="1" ht="18.75">
      <c r="D25" s="22"/>
      <c r="F25" s="22"/>
      <c r="I25" s="76">
        <f>I19-I24</f>
        <v>247360</v>
      </c>
    </row>
    <row r="28" spans="7:9" ht="12.75">
      <c r="G28" s="205"/>
      <c r="H28" s="206"/>
      <c r="I28" s="16"/>
    </row>
    <row r="32" ht="12.75">
      <c r="H32" s="4" t="s">
        <v>35</v>
      </c>
    </row>
  </sheetData>
  <sheetProtection/>
  <mergeCells count="18">
    <mergeCell ref="D14:F14"/>
    <mergeCell ref="A13:C13"/>
    <mergeCell ref="D13:J13"/>
    <mergeCell ref="G28:H28"/>
    <mergeCell ref="D10:F10"/>
    <mergeCell ref="A16:C16"/>
    <mergeCell ref="D16:J16"/>
    <mergeCell ref="B11:B12"/>
    <mergeCell ref="A11:A12"/>
    <mergeCell ref="G1:J1"/>
    <mergeCell ref="G2:J2"/>
    <mergeCell ref="G4:J4"/>
    <mergeCell ref="A5:J5"/>
    <mergeCell ref="A9:C9"/>
    <mergeCell ref="D9:J9"/>
    <mergeCell ref="G3:J3"/>
    <mergeCell ref="A2:B2"/>
    <mergeCell ref="A3:B3"/>
  </mergeCells>
  <printOptions/>
  <pageMargins left="0.38" right="0.1968503937007874" top="0.61" bottom="0.2362204724409449" header="0.196850393700787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Користувач Windows</cp:lastModifiedBy>
  <cp:lastPrinted>2020-11-26T14:44:35Z</cp:lastPrinted>
  <dcterms:created xsi:type="dcterms:W3CDTF">2018-12-04T09:08:53Z</dcterms:created>
  <dcterms:modified xsi:type="dcterms:W3CDTF">2020-11-27T10:06:23Z</dcterms:modified>
  <cp:category/>
  <cp:version/>
  <cp:contentType/>
  <cp:contentStatus/>
</cp:coreProperties>
</file>