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</sheets>
  <definedNames>
    <definedName name="_xlnm.Print_Area" localSheetId="0">'додаток 6'!$A$1:$J$112</definedName>
  </definedNames>
  <calcPr fullCalcOnLoad="1"/>
</workbook>
</file>

<file path=xl/sharedStrings.xml><?xml version="1.0" encoding="utf-8"?>
<sst xmlns="http://schemas.openxmlformats.org/spreadsheetml/2006/main" count="242" uniqueCount="205">
  <si>
    <t>Х</t>
  </si>
  <si>
    <t>Секретар ради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</si>
  <si>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</si>
  <si>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</si>
  <si>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</si>
  <si>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</si>
  <si>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</si>
  <si>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</si>
  <si>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</si>
  <si>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</si>
  <si>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</si>
  <si>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</si>
  <si>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</si>
  <si>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</si>
  <si>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</si>
  <si>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</si>
  <si>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</si>
  <si>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</si>
  <si>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</si>
  <si>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</si>
  <si>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</si>
  <si>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</si>
  <si>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</si>
  <si>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</si>
  <si>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</si>
  <si>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</si>
  <si>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</si>
  <si>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</si>
  <si>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</si>
  <si>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</si>
  <si>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</si>
  <si>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</si>
  <si>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</si>
  <si>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</si>
  <si>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</si>
  <si>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</si>
  <si>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</si>
  <si>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</si>
  <si>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</si>
  <si>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</si>
  <si>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</si>
  <si>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</si>
  <si>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</si>
  <si>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</si>
  <si>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</si>
  <si>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</si>
  <si>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</si>
  <si>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</si>
  <si>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</si>
  <si>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</si>
  <si>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</si>
  <si>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</si>
  <si>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</si>
  <si>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</si>
  <si>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</si>
  <si>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</si>
  <si>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</si>
  <si>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</si>
  <si>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</si>
  <si>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</si>
  <si>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</si>
  <si>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</si>
  <si>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</si>
  <si>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</si>
  <si>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</si>
  <si>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</si>
  <si>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</si>
  <si>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</si>
  <si>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</si>
  <si>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</si>
  <si>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</si>
  <si>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</si>
  <si>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</si>
  <si>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</si>
  <si>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</si>
  <si>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</si>
  <si>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</si>
  <si>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</si>
  <si>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</si>
  <si>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</si>
  <si>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</si>
  <si>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</si>
  <si>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</si>
  <si>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</si>
  <si>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</si>
  <si>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</si>
  <si>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</si>
  <si>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</si>
  <si>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</si>
  <si>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</si>
  <si>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</si>
  <si>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</si>
  <si>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</si>
  <si>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</si>
  <si>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</si>
  <si>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</si>
  <si>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</si>
  <si>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</si>
  <si>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</si>
  <si>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</si>
  <si>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</si>
  <si>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</si>
  <si>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</si>
  <si>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</si>
  <si>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</si>
  <si>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</si>
  <si>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</si>
  <si>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</si>
  <si>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0611161</t>
  </si>
  <si>
    <t>1161</t>
  </si>
  <si>
    <t>0990</t>
  </si>
  <si>
    <t xml:space="preserve">Забезпечення діяльності інших закладів у сфері освіти 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</si>
  <si>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</si>
  <si>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</si>
  <si>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</si>
  <si>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</si>
  <si>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</si>
  <si>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</si>
  <si>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</si>
  <si>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</si>
  <si>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</si>
  <si>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</si>
  <si>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</si>
  <si>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</si>
  <si>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</si>
  <si>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</si>
  <si>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</si>
  <si>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</si>
  <si>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</si>
  <si>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</si>
  <si>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</si>
  <si>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</si>
  <si>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</si>
  <si>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</si>
  <si>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</si>
  <si>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</si>
  <si>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</si>
  <si>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Придбання осн.зас.(лялькові костюми )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</si>
  <si>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</si>
  <si>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</si>
  <si>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</si>
  <si>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</si>
  <si>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</si>
  <si>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</si>
  <si>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</si>
  <si>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</si>
  <si>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</si>
  <si>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</si>
  <si>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</si>
  <si>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</si>
  <si>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</si>
  <si>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</si>
  <si>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>Корегування проектно-кошторисної документації розчистки озера</t>
  </si>
  <si>
    <t xml:space="preserve">Придбання системи кондиціювання для актової зали КНП “Березанська міська лікарня " - ДБ </t>
  </si>
  <si>
    <t>Капітальні трансферти (експертиза "Заходи щодо захисту від підтоплення центральної частини міста Березань)</t>
  </si>
  <si>
    <t>Капітальний ремонт дорожнього покриття проїзної частини вул.Героїв Небесної Сотні ( в т.ч. виготовлення проектно-кошторисної документації)</t>
  </si>
  <si>
    <t>Проектно-кошторисна документація  + експертиза вул. Чехова</t>
  </si>
  <si>
    <t>Капітальний ремонт дорожнього покриття проїзної частини по пров. Чаленка -ДБ</t>
  </si>
  <si>
    <t>Придбання посудомийної машини для харчоблоку Березанського НВК-ДБ</t>
  </si>
  <si>
    <t>Придбання інтерактивного комплекту для ЗОШ №2-ДБ</t>
  </si>
  <si>
    <t>Придбання інтерактивного комплекту для ЗОШ №4-ДБ</t>
  </si>
  <si>
    <t>Придбання комплекту музичної апаратури для ЗОШ №1 -ДБ</t>
  </si>
  <si>
    <t>Придбання обладнання для харчоблоку для Лехнівської ЗОШ - ДБ</t>
  </si>
  <si>
    <t>Придбання 12 комплектів (1 парта+2 стільчики) для Садової ЗОШ -ДБ</t>
  </si>
  <si>
    <t>Придбання комплекту меблів в методичний кабінет Недрянського НВК - ДБ</t>
  </si>
  <si>
    <t>Придбання системи відеонагляду для Березанської ЗОШ №2-ДБ</t>
  </si>
  <si>
    <t>Капітальні трансферти (пам"ятник Невідомому солдату -ж.м.Поліський)</t>
  </si>
  <si>
    <t>Капітальні трансферти (придбання комп"ютерного обладнання)</t>
  </si>
  <si>
    <t xml:space="preserve">Придбання основних засобів  </t>
  </si>
  <si>
    <t>Придбання дидактичних матеріалів (НУШ) ДБ=136645  МБ=13665</t>
  </si>
  <si>
    <t>Придбання основних засобів (освітні потреби) ДБ=50433</t>
  </si>
  <si>
    <t xml:space="preserve">Капітальний ремонт покрівлі харчоблоку лікарні </t>
  </si>
  <si>
    <t>Придбання арапата озонотерапії</t>
  </si>
  <si>
    <t xml:space="preserve">Придбання вбиральні 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</si>
  <si>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</si>
  <si>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</si>
  <si>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</si>
  <si>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</si>
  <si>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 основних засобів (компютер)</t>
  </si>
  <si>
    <t>Придбання меблів(НУШ) ДБ=211885  МБ= 177666</t>
  </si>
  <si>
    <t>Придбакння оргтехніки (НУШ)  ДБ=236376  МБ=23190</t>
  </si>
  <si>
    <t>Придбання послуг з доступу до інтернету ДБ</t>
  </si>
  <si>
    <t>Технічний нагляд по протипожежежній сигналізації НВК</t>
  </si>
  <si>
    <t>1115041</t>
  </si>
  <si>
    <t>5041</t>
  </si>
  <si>
    <t>Утримання та фінансова підтримка спортивних споруд</t>
  </si>
  <si>
    <t>Виготовлення проектно-кошторисної документації  на спортивний майданчик ЗОШ №4</t>
  </si>
  <si>
    <t xml:space="preserve">Виготовлення проектно-кошторисної документації  на спортивний майданчик </t>
  </si>
  <si>
    <t>О.В.Сивак</t>
  </si>
  <si>
    <t>Капітальні трансферти органам державного управління інших рівнів (Реконструкція каналізаційної насосної станції №7 в м. Березань Київської області)</t>
  </si>
  <si>
    <t xml:space="preserve">Капітальні трансферти (підприємствам, установам, організаціям) - оглядові містки </t>
  </si>
  <si>
    <t>Придбання обладнання довгострокового користування (дитячий майданчик)</t>
  </si>
  <si>
    <t>Виготовлення проектно-кошторисної документації</t>
  </si>
  <si>
    <t>Придбання сновних засобів (діти з особливими потребами)</t>
  </si>
  <si>
    <t>Капітальні трансферти (запасні частинидо МТЗ)</t>
  </si>
  <si>
    <t>Капітальні трансферти (стабілізатори)</t>
  </si>
  <si>
    <t>Капітальний ремонт тротуару по вул.Набережна (від вул.Григорія Сковороди до вул.Привокзальна)</t>
  </si>
  <si>
    <t xml:space="preserve">Капітальні трансферти (підприємствам, установам, організаціям) майданчик по вул. Шевченків шлях </t>
  </si>
  <si>
    <t>Капітальні трансферти (підприємствам, установам, організаціям) - (муніципальна варта)</t>
  </si>
  <si>
    <t>Капітальний ремонт тротуару по вул.Набережна 67-149</t>
  </si>
  <si>
    <t>Капітальний ремонт тротуару по вул.Гагаріна</t>
  </si>
  <si>
    <t>Заходи протипожежної безпеки (виготовлення проектно-кошторисної документації на встановлення пожежної сигналізації (ЗОШ с.Садове))</t>
  </si>
  <si>
    <t xml:space="preserve"> </t>
  </si>
  <si>
    <t>Капітальний ремонт благоустрою території, прилеглої до нежитлового приміщення (бувше терапевтичне відділення )</t>
  </si>
  <si>
    <t>від  15.10.2019 № 877-77-VII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</si>
</sst>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\ _г_р_н_._-;\-* #,##0.0\ _г_р_н_._-;_-* &quot;-&quot;??\ _г_р_н_._-;_-@_-"/>
    <numFmt numFmtId="195" formatCode="_-* #,##0\ _г_р_н_._-;\-* #,##0\ _г_р_н_._-;_-* &quot;-&quot;??\ _г_р_н_._-;_-@_-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 wrapText="1"/>
    </xf>
    <xf numFmtId="49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95" fontId="1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3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95" fontId="25" fillId="0" borderId="14" xfId="5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wrapText="1"/>
    </xf>
    <xf numFmtId="49" fontId="25" fillId="0" borderId="28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26" borderId="11" xfId="0" applyFont="1" applyFill="1" applyBorder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/>
    </xf>
    <xf numFmtId="49" fontId="26" fillId="0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5" fillId="25" borderId="3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5" fillId="25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0" fontId="25" fillId="25" borderId="2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5" fillId="25" borderId="25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25" fillId="25" borderId="3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25" fillId="25" borderId="37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5" fillId="25" borderId="37" xfId="0" applyFont="1" applyFill="1" applyBorder="1" applyAlignment="1" quotePrefix="1">
      <alignment horizontal="center"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26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29" xfId="0" applyFont="1" applyFill="1" applyBorder="1" applyAlignment="1" quotePrefix="1">
      <alignment horizontal="left" vertical="center" wrapText="1"/>
    </xf>
    <xf numFmtId="0" fontId="2" fillId="0" borderId="18" xfId="0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95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49" fontId="2" fillId="0" borderId="12" xfId="0" applyNumberFormat="1" applyFont="1" applyFill="1" applyBorder="1" applyAlignment="1">
      <alignment vertical="top"/>
    </xf>
    <xf numFmtId="49" fontId="2" fillId="0" borderId="29" xfId="0" applyNumberFormat="1" applyFont="1" applyFill="1" applyBorder="1" applyAlignment="1">
      <alignment vertical="top"/>
    </xf>
    <xf numFmtId="0" fontId="0" fillId="0" borderId="18" xfId="0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9" fontId="2" fillId="0" borderId="29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25" fillId="25" borderId="26" xfId="0" applyFont="1" applyFill="1" applyBorder="1" applyAlignment="1" quotePrefix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22"/>
  <sheetViews>
    <sheetView tabSelected="1" view="pageBreakPreview" zoomScale="90" zoomScaleNormal="75" zoomScaleSheetLayoutView="90" zoomScalePageLayoutView="0" workbookViewId="0" topLeftCell="A1">
      <selection activeCell="G118" sqref="G118:H118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62" customWidth="1"/>
    <col min="5" max="5" width="6.75390625" style="5" customWidth="1"/>
    <col min="6" max="6" width="69.875" style="62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162" t="s">
        <v>3</v>
      </c>
      <c r="H1" s="163"/>
      <c r="I1" s="163"/>
      <c r="J1" s="163"/>
      <c r="K1" s="94"/>
    </row>
    <row r="2" spans="7:11" ht="15" customHeight="1">
      <c r="G2" s="178" t="s">
        <v>55</v>
      </c>
      <c r="H2" s="163"/>
      <c r="I2" s="163"/>
      <c r="J2" s="163"/>
      <c r="K2" s="93"/>
    </row>
    <row r="3" spans="6:11" ht="19.5" customHeight="1">
      <c r="F3" s="164" t="s">
        <v>56</v>
      </c>
      <c r="G3" s="165"/>
      <c r="H3" s="165"/>
      <c r="I3" s="165"/>
      <c r="J3" s="165"/>
      <c r="K3" s="93"/>
    </row>
    <row r="4" spans="7:11" ht="15.75" customHeight="1">
      <c r="G4" s="179" t="s">
        <v>204</v>
      </c>
      <c r="H4" s="163"/>
      <c r="I4" s="163"/>
      <c r="J4" s="163"/>
      <c r="K4" s="17"/>
    </row>
    <row r="5" spans="1:10" ht="18.75">
      <c r="A5" s="174" t="s">
        <v>49</v>
      </c>
      <c r="B5" s="175"/>
      <c r="C5" s="175"/>
      <c r="D5" s="175"/>
      <c r="E5" s="175"/>
      <c r="F5" s="175"/>
      <c r="G5" s="175"/>
      <c r="H5" s="175"/>
      <c r="I5" s="175"/>
      <c r="J5" s="175"/>
    </row>
    <row r="7" spans="1:10" ht="105.75" customHeight="1">
      <c r="A7" s="18" t="s">
        <v>51</v>
      </c>
      <c r="B7" s="18" t="s">
        <v>52</v>
      </c>
      <c r="C7" s="18" t="s">
        <v>53</v>
      </c>
      <c r="D7" s="18" t="s">
        <v>54</v>
      </c>
      <c r="E7" s="18" t="s">
        <v>16</v>
      </c>
      <c r="F7" s="70" t="s">
        <v>4</v>
      </c>
      <c r="G7" s="18" t="s">
        <v>5</v>
      </c>
      <c r="H7" s="18" t="s">
        <v>6</v>
      </c>
      <c r="I7" s="18" t="s">
        <v>7</v>
      </c>
      <c r="J7" s="18" t="s">
        <v>8</v>
      </c>
    </row>
    <row r="8" spans="1:10" s="32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.75">
      <c r="A9" s="148" t="s">
        <v>47</v>
      </c>
      <c r="B9" s="149"/>
      <c r="C9" s="150"/>
      <c r="D9" s="145" t="s">
        <v>48</v>
      </c>
      <c r="E9" s="146"/>
      <c r="F9" s="146"/>
      <c r="G9" s="146"/>
      <c r="H9" s="146"/>
      <c r="I9" s="146"/>
      <c r="J9" s="147"/>
    </row>
    <row r="10" spans="1:10" ht="15.75">
      <c r="A10" s="7" t="s">
        <v>100</v>
      </c>
      <c r="B10" s="8" t="s">
        <v>101</v>
      </c>
      <c r="C10" s="9"/>
      <c r="D10" s="10" t="s">
        <v>102</v>
      </c>
      <c r="E10" s="95"/>
      <c r="F10" s="96"/>
      <c r="G10" s="27" t="s">
        <v>50</v>
      </c>
      <c r="H10" s="39" t="s">
        <v>50</v>
      </c>
      <c r="I10" s="39">
        <f>I11+I12+I13</f>
        <v>784763</v>
      </c>
      <c r="J10" s="27">
        <v>100</v>
      </c>
    </row>
    <row r="11" spans="1:10" ht="19.5" customHeight="1">
      <c r="A11" s="132" t="s">
        <v>103</v>
      </c>
      <c r="B11" s="107" t="s">
        <v>96</v>
      </c>
      <c r="C11" s="107" t="s">
        <v>104</v>
      </c>
      <c r="D11" s="151" t="s">
        <v>105</v>
      </c>
      <c r="E11" s="27">
        <v>3110</v>
      </c>
      <c r="F11" s="26" t="s">
        <v>115</v>
      </c>
      <c r="G11" s="27">
        <v>2019</v>
      </c>
      <c r="H11" s="27">
        <f>199900+194671</f>
        <v>394571</v>
      </c>
      <c r="I11" s="27">
        <f>H11</f>
        <v>394571</v>
      </c>
      <c r="J11" s="27">
        <v>100</v>
      </c>
    </row>
    <row r="12" spans="1:10" ht="19.5" customHeight="1">
      <c r="A12" s="188"/>
      <c r="B12" s="154"/>
      <c r="C12" s="154"/>
      <c r="D12" s="152"/>
      <c r="E12" s="27">
        <v>3110</v>
      </c>
      <c r="F12" s="26" t="s">
        <v>168</v>
      </c>
      <c r="G12" s="27">
        <v>2019</v>
      </c>
      <c r="H12" s="27">
        <f>137541+117000+120651</f>
        <v>375192</v>
      </c>
      <c r="I12" s="27">
        <f>H12</f>
        <v>375192</v>
      </c>
      <c r="J12" s="27">
        <v>100</v>
      </c>
    </row>
    <row r="13" spans="1:10" ht="18" customHeight="1">
      <c r="A13" s="133"/>
      <c r="B13" s="108"/>
      <c r="C13" s="108"/>
      <c r="D13" s="170"/>
      <c r="E13" s="27">
        <v>3110</v>
      </c>
      <c r="F13" s="26" t="s">
        <v>114</v>
      </c>
      <c r="G13" s="27">
        <v>2019</v>
      </c>
      <c r="H13" s="40">
        <v>15000</v>
      </c>
      <c r="I13" s="27">
        <f>H13</f>
        <v>15000</v>
      </c>
      <c r="J13" s="27">
        <v>100</v>
      </c>
    </row>
    <row r="14" spans="1:10" ht="15.75">
      <c r="A14" s="7" t="s">
        <v>9</v>
      </c>
      <c r="B14" s="8" t="s">
        <v>10</v>
      </c>
      <c r="C14" s="9"/>
      <c r="D14" s="10" t="s">
        <v>11</v>
      </c>
      <c r="E14" s="41"/>
      <c r="F14" s="71"/>
      <c r="G14" s="43" t="s">
        <v>50</v>
      </c>
      <c r="H14" s="43" t="s">
        <v>50</v>
      </c>
      <c r="I14" s="43">
        <f>I15+I16+I18+I20+I19+I17</f>
        <v>818042</v>
      </c>
      <c r="J14" s="42"/>
    </row>
    <row r="15" spans="1:10" ht="61.5" customHeight="1">
      <c r="A15" s="132" t="s">
        <v>12</v>
      </c>
      <c r="B15" s="107" t="s">
        <v>13</v>
      </c>
      <c r="C15" s="107" t="s">
        <v>14</v>
      </c>
      <c r="D15" s="171" t="s">
        <v>15</v>
      </c>
      <c r="E15" s="44">
        <v>3210</v>
      </c>
      <c r="F15" s="26" t="s">
        <v>106</v>
      </c>
      <c r="G15" s="42">
        <v>2019</v>
      </c>
      <c r="H15" s="42">
        <f>300000+141542-36000</f>
        <v>405542</v>
      </c>
      <c r="I15" s="42">
        <f aca="true" t="shared" si="0" ref="I15:I20">H15</f>
        <v>405542</v>
      </c>
      <c r="J15" s="42">
        <v>100</v>
      </c>
    </row>
    <row r="16" spans="1:10" ht="21" customHeight="1">
      <c r="A16" s="188"/>
      <c r="B16" s="154"/>
      <c r="C16" s="154"/>
      <c r="D16" s="172"/>
      <c r="E16" s="46">
        <v>3210</v>
      </c>
      <c r="F16" s="26" t="s">
        <v>171</v>
      </c>
      <c r="G16" s="42">
        <v>2019</v>
      </c>
      <c r="H16" s="45">
        <f>36000+264000</f>
        <v>300000</v>
      </c>
      <c r="I16" s="42">
        <f t="shared" si="0"/>
        <v>300000</v>
      </c>
      <c r="J16" s="42">
        <v>100</v>
      </c>
    </row>
    <row r="17" spans="1:12" s="90" customFormat="1" ht="21" customHeight="1">
      <c r="A17" s="188"/>
      <c r="B17" s="154"/>
      <c r="C17" s="154"/>
      <c r="D17" s="172"/>
      <c r="E17" s="46">
        <v>3210</v>
      </c>
      <c r="F17" s="26" t="s">
        <v>195</v>
      </c>
      <c r="G17" s="42">
        <v>2019</v>
      </c>
      <c r="H17" s="45">
        <v>30000</v>
      </c>
      <c r="I17" s="42">
        <f t="shared" si="0"/>
        <v>30000</v>
      </c>
      <c r="J17" s="42">
        <v>100</v>
      </c>
      <c r="K17" s="5"/>
      <c r="L17" s="5"/>
    </row>
    <row r="18" spans="1:10" ht="21" customHeight="1">
      <c r="A18" s="188"/>
      <c r="B18" s="154"/>
      <c r="C18" s="154"/>
      <c r="D18" s="172"/>
      <c r="E18" s="46">
        <v>3210</v>
      </c>
      <c r="F18" s="26" t="s">
        <v>172</v>
      </c>
      <c r="G18" s="42">
        <v>2019</v>
      </c>
      <c r="H18" s="45">
        <v>47000</v>
      </c>
      <c r="I18" s="42">
        <f t="shared" si="0"/>
        <v>47000</v>
      </c>
      <c r="J18" s="42">
        <v>100</v>
      </c>
    </row>
    <row r="19" spans="1:10" ht="31.5" customHeight="1">
      <c r="A19" s="188"/>
      <c r="B19" s="154"/>
      <c r="C19" s="154"/>
      <c r="D19" s="172"/>
      <c r="E19" s="33">
        <v>3210</v>
      </c>
      <c r="F19" s="26" t="s">
        <v>153</v>
      </c>
      <c r="G19" s="42">
        <v>2019</v>
      </c>
      <c r="H19" s="45">
        <v>17000</v>
      </c>
      <c r="I19" s="42">
        <f t="shared" si="0"/>
        <v>17000</v>
      </c>
      <c r="J19" s="42">
        <v>100</v>
      </c>
    </row>
    <row r="20" spans="1:10" ht="32.25" customHeight="1">
      <c r="A20" s="133"/>
      <c r="B20" s="108"/>
      <c r="C20" s="108"/>
      <c r="D20" s="173"/>
      <c r="E20" s="46">
        <v>3210</v>
      </c>
      <c r="F20" s="63" t="s">
        <v>64</v>
      </c>
      <c r="G20" s="48">
        <v>2019</v>
      </c>
      <c r="H20" s="45">
        <v>18500</v>
      </c>
      <c r="I20" s="45">
        <f t="shared" si="0"/>
        <v>18500</v>
      </c>
      <c r="J20" s="45">
        <v>100</v>
      </c>
    </row>
    <row r="21" spans="1:10" ht="16.5" customHeight="1">
      <c r="A21" s="7" t="s">
        <v>57</v>
      </c>
      <c r="B21" s="8" t="s">
        <v>58</v>
      </c>
      <c r="C21" s="9"/>
      <c r="D21" s="10" t="s">
        <v>59</v>
      </c>
      <c r="E21" s="44"/>
      <c r="F21" s="26"/>
      <c r="G21" s="39" t="s">
        <v>50</v>
      </c>
      <c r="H21" s="39" t="s">
        <v>50</v>
      </c>
      <c r="I21" s="39">
        <f>I24+I25+I26+I27+I28+I29+I30+I31+I32+I33+I34+I36+I37+I38</f>
        <v>2621626</v>
      </c>
      <c r="J21" s="27"/>
    </row>
    <row r="22" spans="1:10" ht="0.75" customHeight="1">
      <c r="A22" s="103" t="s">
        <v>60</v>
      </c>
      <c r="B22" s="121" t="s">
        <v>61</v>
      </c>
      <c r="C22" s="121" t="s">
        <v>62</v>
      </c>
      <c r="D22" s="166" t="s">
        <v>63</v>
      </c>
      <c r="E22" s="44"/>
      <c r="F22" s="26"/>
      <c r="G22" s="49"/>
      <c r="H22" s="27"/>
      <c r="I22" s="50"/>
      <c r="J22" s="50"/>
    </row>
    <row r="23" spans="1:10" ht="0.75" customHeight="1">
      <c r="A23" s="105"/>
      <c r="B23" s="123"/>
      <c r="C23" s="123"/>
      <c r="D23" s="167"/>
      <c r="E23" s="44"/>
      <c r="F23" s="26"/>
      <c r="G23" s="49"/>
      <c r="H23" s="27"/>
      <c r="I23" s="50"/>
      <c r="J23" s="50"/>
    </row>
    <row r="24" spans="1:10" ht="32.25" customHeight="1">
      <c r="A24" s="105"/>
      <c r="B24" s="123"/>
      <c r="C24" s="123"/>
      <c r="D24" s="167"/>
      <c r="E24" s="51">
        <v>3210</v>
      </c>
      <c r="F24" s="64" t="s">
        <v>65</v>
      </c>
      <c r="G24" s="49">
        <v>2019</v>
      </c>
      <c r="H24" s="53">
        <v>140000</v>
      </c>
      <c r="I24" s="50">
        <f aca="true" t="shared" si="1" ref="I24:I38">H24</f>
        <v>140000</v>
      </c>
      <c r="J24" s="50">
        <v>100</v>
      </c>
    </row>
    <row r="25" spans="1:10" ht="32.25" customHeight="1">
      <c r="A25" s="105"/>
      <c r="B25" s="123"/>
      <c r="C25" s="123"/>
      <c r="D25" s="167"/>
      <c r="E25" s="44">
        <v>3210</v>
      </c>
      <c r="F25" s="26" t="s">
        <v>112</v>
      </c>
      <c r="G25" s="54">
        <v>2019</v>
      </c>
      <c r="H25" s="27">
        <f>699897</f>
        <v>699897</v>
      </c>
      <c r="I25" s="55">
        <f t="shared" si="1"/>
        <v>699897</v>
      </c>
      <c r="J25" s="42">
        <v>100</v>
      </c>
    </row>
    <row r="26" spans="1:10" ht="32.25" customHeight="1">
      <c r="A26" s="106"/>
      <c r="B26" s="124"/>
      <c r="C26" s="124"/>
      <c r="D26" s="153"/>
      <c r="E26" s="44">
        <v>3210</v>
      </c>
      <c r="F26" s="26" t="s">
        <v>113</v>
      </c>
      <c r="G26" s="54">
        <v>2019</v>
      </c>
      <c r="H26" s="27">
        <f>944949</f>
        <v>944949</v>
      </c>
      <c r="I26" s="55">
        <f t="shared" si="1"/>
        <v>944949</v>
      </c>
      <c r="J26" s="42">
        <v>100</v>
      </c>
    </row>
    <row r="27" spans="1:10" ht="30.75" customHeight="1">
      <c r="A27" s="132" t="s">
        <v>71</v>
      </c>
      <c r="B27" s="107" t="s">
        <v>72</v>
      </c>
      <c r="C27" s="107" t="s">
        <v>62</v>
      </c>
      <c r="D27" s="151" t="s">
        <v>73</v>
      </c>
      <c r="E27" s="19">
        <v>3210</v>
      </c>
      <c r="F27" s="72" t="s">
        <v>74</v>
      </c>
      <c r="G27" s="55">
        <v>2019</v>
      </c>
      <c r="H27" s="20">
        <v>159275</v>
      </c>
      <c r="I27" s="42">
        <f t="shared" si="1"/>
        <v>159275</v>
      </c>
      <c r="J27" s="42">
        <v>100</v>
      </c>
    </row>
    <row r="28" spans="1:12" s="90" customFormat="1" ht="18" customHeight="1">
      <c r="A28" s="188"/>
      <c r="B28" s="154"/>
      <c r="C28" s="154"/>
      <c r="D28" s="152"/>
      <c r="E28" s="19">
        <v>3210</v>
      </c>
      <c r="F28" s="72" t="s">
        <v>194</v>
      </c>
      <c r="G28" s="55">
        <v>2019</v>
      </c>
      <c r="H28" s="20">
        <v>35000</v>
      </c>
      <c r="I28" s="42">
        <f t="shared" si="1"/>
        <v>35000</v>
      </c>
      <c r="J28" s="42">
        <v>100</v>
      </c>
      <c r="K28" s="5"/>
      <c r="L28" s="5"/>
    </row>
    <row r="29" spans="1:10" ht="33.75" customHeight="1">
      <c r="A29" s="105"/>
      <c r="B29" s="123"/>
      <c r="C29" s="123"/>
      <c r="D29" s="167"/>
      <c r="E29" s="19">
        <v>3210</v>
      </c>
      <c r="F29" s="72" t="s">
        <v>198</v>
      </c>
      <c r="G29" s="55">
        <v>2019</v>
      </c>
      <c r="H29" s="20">
        <f>214500</f>
        <v>214500</v>
      </c>
      <c r="I29" s="42">
        <f t="shared" si="1"/>
        <v>214500</v>
      </c>
      <c r="J29" s="42">
        <v>100</v>
      </c>
    </row>
    <row r="30" spans="1:10" ht="30.75" customHeight="1">
      <c r="A30" s="106"/>
      <c r="B30" s="124"/>
      <c r="C30" s="124"/>
      <c r="D30" s="153"/>
      <c r="E30" s="19">
        <v>3210</v>
      </c>
      <c r="F30" s="72" t="s">
        <v>75</v>
      </c>
      <c r="G30" s="55">
        <v>2019</v>
      </c>
      <c r="H30" s="20">
        <v>30800</v>
      </c>
      <c r="I30" s="42">
        <f t="shared" si="1"/>
        <v>30800</v>
      </c>
      <c r="J30" s="42">
        <v>100</v>
      </c>
    </row>
    <row r="31" spans="1:10" ht="18.75" customHeight="1">
      <c r="A31" s="182" t="s">
        <v>67</v>
      </c>
      <c r="B31" s="185" t="s">
        <v>68</v>
      </c>
      <c r="C31" s="185" t="s">
        <v>62</v>
      </c>
      <c r="D31" s="109" t="s">
        <v>69</v>
      </c>
      <c r="E31" s="19">
        <v>3210</v>
      </c>
      <c r="F31" s="72" t="s">
        <v>141</v>
      </c>
      <c r="G31" s="55">
        <v>2019</v>
      </c>
      <c r="H31" s="91">
        <f>119000-10</f>
        <v>118990</v>
      </c>
      <c r="I31" s="42">
        <f t="shared" si="1"/>
        <v>118990</v>
      </c>
      <c r="J31" s="42">
        <v>100</v>
      </c>
    </row>
    <row r="32" spans="1:10" ht="36.75" customHeight="1">
      <c r="A32" s="183"/>
      <c r="B32" s="186"/>
      <c r="C32" s="186"/>
      <c r="D32" s="110"/>
      <c r="E32" s="19">
        <v>3210</v>
      </c>
      <c r="F32" s="26" t="s">
        <v>197</v>
      </c>
      <c r="G32" s="54">
        <v>2019</v>
      </c>
      <c r="H32" s="20">
        <v>70000</v>
      </c>
      <c r="I32" s="55">
        <f t="shared" si="1"/>
        <v>70000</v>
      </c>
      <c r="J32" s="42">
        <v>100</v>
      </c>
    </row>
    <row r="33" spans="1:10" ht="29.25" customHeight="1">
      <c r="A33" s="183"/>
      <c r="B33" s="186"/>
      <c r="C33" s="186"/>
      <c r="D33" s="110"/>
      <c r="E33" s="19">
        <v>3210</v>
      </c>
      <c r="F33" s="72" t="s">
        <v>124</v>
      </c>
      <c r="G33" s="56">
        <v>2019</v>
      </c>
      <c r="H33" s="92">
        <f>150000-30000-39550</f>
        <v>80450</v>
      </c>
      <c r="I33" s="48">
        <f t="shared" si="1"/>
        <v>80450</v>
      </c>
      <c r="J33" s="45">
        <v>100</v>
      </c>
    </row>
    <row r="34" spans="1:10" ht="19.5" customHeight="1">
      <c r="A34" s="183"/>
      <c r="B34" s="186"/>
      <c r="C34" s="186"/>
      <c r="D34" s="110"/>
      <c r="E34" s="19">
        <v>3210</v>
      </c>
      <c r="F34" s="73" t="s">
        <v>152</v>
      </c>
      <c r="G34" s="27">
        <v>2019</v>
      </c>
      <c r="H34" s="20">
        <v>30000</v>
      </c>
      <c r="I34" s="27">
        <f t="shared" si="1"/>
        <v>30000</v>
      </c>
      <c r="J34" s="27">
        <v>100</v>
      </c>
    </row>
    <row r="35" spans="1:10" ht="18.75" customHeight="1" hidden="1">
      <c r="A35" s="183"/>
      <c r="B35" s="186"/>
      <c r="C35" s="186"/>
      <c r="D35" s="110"/>
      <c r="E35" s="33">
        <v>3210</v>
      </c>
      <c r="F35" s="79" t="s">
        <v>173</v>
      </c>
      <c r="G35" s="27">
        <v>2019</v>
      </c>
      <c r="H35" s="20">
        <v>0</v>
      </c>
      <c r="I35" s="27">
        <f t="shared" si="1"/>
        <v>0</v>
      </c>
      <c r="J35" s="27">
        <v>100</v>
      </c>
    </row>
    <row r="36" spans="1:10" ht="29.25" customHeight="1">
      <c r="A36" s="183"/>
      <c r="B36" s="186"/>
      <c r="C36" s="186"/>
      <c r="D36" s="110"/>
      <c r="E36" s="33">
        <v>3210</v>
      </c>
      <c r="F36" s="79" t="s">
        <v>190</v>
      </c>
      <c r="G36" s="27">
        <v>2019</v>
      </c>
      <c r="H36" s="20">
        <f>77560</f>
        <v>77560</v>
      </c>
      <c r="I36" s="27">
        <f t="shared" si="1"/>
        <v>77560</v>
      </c>
      <c r="J36" s="27">
        <v>100</v>
      </c>
    </row>
    <row r="37" spans="1:10" ht="34.5" customHeight="1">
      <c r="A37" s="183"/>
      <c r="B37" s="186"/>
      <c r="C37" s="186"/>
      <c r="D37" s="110"/>
      <c r="E37" s="33">
        <v>3210</v>
      </c>
      <c r="F37" s="26" t="s">
        <v>154</v>
      </c>
      <c r="G37" s="27">
        <v>2019</v>
      </c>
      <c r="H37" s="20">
        <v>12000</v>
      </c>
      <c r="I37" s="27">
        <f t="shared" si="1"/>
        <v>12000</v>
      </c>
      <c r="J37" s="27">
        <v>100</v>
      </c>
    </row>
    <row r="38" spans="1:10" ht="32.25" customHeight="1">
      <c r="A38" s="184"/>
      <c r="B38" s="187"/>
      <c r="C38" s="187"/>
      <c r="D38" s="161"/>
      <c r="E38" s="44">
        <v>3210</v>
      </c>
      <c r="F38" s="74" t="s">
        <v>70</v>
      </c>
      <c r="G38" s="27">
        <v>2019</v>
      </c>
      <c r="H38" s="27">
        <v>8205</v>
      </c>
      <c r="I38" s="27">
        <f t="shared" si="1"/>
        <v>8205</v>
      </c>
      <c r="J38" s="27">
        <v>100</v>
      </c>
    </row>
    <row r="39" spans="1:10" ht="15.75">
      <c r="A39" s="14" t="s">
        <v>17</v>
      </c>
      <c r="B39" s="15" t="s">
        <v>18</v>
      </c>
      <c r="C39" s="15"/>
      <c r="D39" s="65" t="s">
        <v>19</v>
      </c>
      <c r="E39" s="53"/>
      <c r="F39" s="75"/>
      <c r="G39" s="39" t="s">
        <v>50</v>
      </c>
      <c r="H39" s="39" t="s">
        <v>50</v>
      </c>
      <c r="I39" s="39">
        <f>I40+I41+I42+I43+I44+I45+I46+I47+I48+I49+I50+I51+I52</f>
        <v>8045938</v>
      </c>
      <c r="J39" s="27"/>
    </row>
    <row r="40" spans="1:10" ht="30" customHeight="1">
      <c r="A40" s="103" t="s">
        <v>20</v>
      </c>
      <c r="B40" s="121" t="s">
        <v>21</v>
      </c>
      <c r="C40" s="121" t="s">
        <v>22</v>
      </c>
      <c r="D40" s="166" t="s">
        <v>23</v>
      </c>
      <c r="E40" s="27">
        <v>3210</v>
      </c>
      <c r="F40" s="74" t="s">
        <v>24</v>
      </c>
      <c r="G40" s="27">
        <v>2019</v>
      </c>
      <c r="H40" s="27">
        <f>900000-286000-20000</f>
        <v>594000</v>
      </c>
      <c r="I40" s="27">
        <f aca="true" t="shared" si="2" ref="I40:I52">H40</f>
        <v>594000</v>
      </c>
      <c r="J40" s="27">
        <v>100</v>
      </c>
    </row>
    <row r="41" spans="1:10" ht="30" customHeight="1">
      <c r="A41" s="180"/>
      <c r="B41" s="168"/>
      <c r="C41" s="168"/>
      <c r="D41" s="167"/>
      <c r="E41" s="47">
        <v>3210</v>
      </c>
      <c r="F41" s="66" t="s">
        <v>25</v>
      </c>
      <c r="G41" s="27">
        <v>2019</v>
      </c>
      <c r="H41" s="27">
        <f>519567-363440</f>
        <v>156127</v>
      </c>
      <c r="I41" s="27">
        <f t="shared" si="2"/>
        <v>156127</v>
      </c>
      <c r="J41" s="27">
        <v>100</v>
      </c>
    </row>
    <row r="42" spans="1:12" s="90" customFormat="1" ht="36" customHeight="1">
      <c r="A42" s="180"/>
      <c r="B42" s="168"/>
      <c r="C42" s="168"/>
      <c r="D42" s="167"/>
      <c r="E42" s="47">
        <v>3210</v>
      </c>
      <c r="F42" s="66" t="s">
        <v>196</v>
      </c>
      <c r="G42" s="27">
        <v>2019</v>
      </c>
      <c r="H42" s="27">
        <f>1496000-5808</f>
        <v>1490192</v>
      </c>
      <c r="I42" s="27">
        <f t="shared" si="2"/>
        <v>1490192</v>
      </c>
      <c r="J42" s="27">
        <v>100</v>
      </c>
      <c r="K42" s="5"/>
      <c r="L42" s="5"/>
    </row>
    <row r="43" spans="1:12" s="90" customFormat="1" ht="21" customHeight="1">
      <c r="A43" s="180"/>
      <c r="B43" s="168"/>
      <c r="C43" s="168"/>
      <c r="D43" s="167"/>
      <c r="E43" s="47">
        <v>3210</v>
      </c>
      <c r="F43" s="66" t="s">
        <v>199</v>
      </c>
      <c r="G43" s="27">
        <v>2019</v>
      </c>
      <c r="H43" s="27">
        <f>1100000+2904</f>
        <v>1102904</v>
      </c>
      <c r="I43" s="27">
        <f t="shared" si="2"/>
        <v>1102904</v>
      </c>
      <c r="J43" s="27">
        <v>100</v>
      </c>
      <c r="K43" s="5"/>
      <c r="L43" s="5"/>
    </row>
    <row r="44" spans="1:10" ht="19.5" customHeight="1">
      <c r="A44" s="180"/>
      <c r="B44" s="168"/>
      <c r="C44" s="168"/>
      <c r="D44" s="167"/>
      <c r="E44" s="19">
        <v>3210</v>
      </c>
      <c r="F44" s="72" t="s">
        <v>66</v>
      </c>
      <c r="G44" s="27">
        <v>2019</v>
      </c>
      <c r="H44" s="27">
        <v>42686</v>
      </c>
      <c r="I44" s="27">
        <f t="shared" si="2"/>
        <v>42686</v>
      </c>
      <c r="J44" s="27">
        <v>100</v>
      </c>
    </row>
    <row r="45" spans="1:10" ht="32.25" customHeight="1">
      <c r="A45" s="180"/>
      <c r="B45" s="168"/>
      <c r="C45" s="168"/>
      <c r="D45" s="167"/>
      <c r="E45" s="19">
        <v>3210</v>
      </c>
      <c r="F45" s="72" t="s">
        <v>150</v>
      </c>
      <c r="G45" s="27">
        <v>2019</v>
      </c>
      <c r="H45" s="27">
        <v>80000</v>
      </c>
      <c r="I45" s="27">
        <f t="shared" si="2"/>
        <v>80000</v>
      </c>
      <c r="J45" s="27">
        <v>100</v>
      </c>
    </row>
    <row r="46" spans="1:10" ht="20.25" customHeight="1">
      <c r="A46" s="180"/>
      <c r="B46" s="168"/>
      <c r="C46" s="168"/>
      <c r="D46" s="167"/>
      <c r="E46" s="47">
        <v>3210</v>
      </c>
      <c r="F46" s="66" t="s">
        <v>200</v>
      </c>
      <c r="G46" s="27">
        <v>2019</v>
      </c>
      <c r="H46" s="27">
        <f>1300000+2904</f>
        <v>1302904</v>
      </c>
      <c r="I46" s="27">
        <f t="shared" si="2"/>
        <v>1302904</v>
      </c>
      <c r="J46" s="27">
        <v>100</v>
      </c>
    </row>
    <row r="47" spans="1:10" ht="32.25" customHeight="1">
      <c r="A47" s="180"/>
      <c r="B47" s="168"/>
      <c r="C47" s="168"/>
      <c r="D47" s="167"/>
      <c r="E47" s="19">
        <v>3210</v>
      </c>
      <c r="F47" s="72" t="s">
        <v>155</v>
      </c>
      <c r="G47" s="27">
        <v>2019</v>
      </c>
      <c r="H47" s="27">
        <f>206000+20000</f>
        <v>226000</v>
      </c>
      <c r="I47" s="27">
        <f t="shared" si="2"/>
        <v>226000</v>
      </c>
      <c r="J47" s="27">
        <v>100</v>
      </c>
    </row>
    <row r="48" spans="1:10" ht="32.25" customHeight="1">
      <c r="A48" s="180"/>
      <c r="B48" s="168"/>
      <c r="C48" s="168"/>
      <c r="D48" s="167"/>
      <c r="E48" s="34">
        <v>3210</v>
      </c>
      <c r="F48" s="26" t="s">
        <v>157</v>
      </c>
      <c r="G48" s="27">
        <v>2019</v>
      </c>
      <c r="H48" s="27">
        <v>761000</v>
      </c>
      <c r="I48" s="27">
        <f t="shared" si="2"/>
        <v>761000</v>
      </c>
      <c r="J48" s="27">
        <v>100</v>
      </c>
    </row>
    <row r="49" spans="1:10" ht="19.5" customHeight="1">
      <c r="A49" s="181"/>
      <c r="B49" s="169"/>
      <c r="C49" s="169"/>
      <c r="D49" s="153"/>
      <c r="E49" s="19">
        <v>3210</v>
      </c>
      <c r="F49" s="72" t="s">
        <v>156</v>
      </c>
      <c r="G49" s="27">
        <v>2019</v>
      </c>
      <c r="H49" s="27">
        <v>42925</v>
      </c>
      <c r="I49" s="27">
        <f t="shared" si="2"/>
        <v>42925</v>
      </c>
      <c r="J49" s="27">
        <v>100</v>
      </c>
    </row>
    <row r="50" spans="1:10" ht="51" customHeight="1">
      <c r="A50" s="158" t="s">
        <v>125</v>
      </c>
      <c r="B50" s="155" t="s">
        <v>126</v>
      </c>
      <c r="C50" s="107" t="s">
        <v>127</v>
      </c>
      <c r="D50" s="151" t="s">
        <v>128</v>
      </c>
      <c r="E50" s="19">
        <v>3110</v>
      </c>
      <c r="F50" s="26" t="s">
        <v>138</v>
      </c>
      <c r="G50" s="27">
        <v>2019</v>
      </c>
      <c r="H50" s="52">
        <v>2058600</v>
      </c>
      <c r="I50" s="27">
        <f t="shared" si="2"/>
        <v>2058600</v>
      </c>
      <c r="J50" s="27">
        <v>100</v>
      </c>
    </row>
    <row r="51" spans="1:10" ht="32.25" customHeight="1">
      <c r="A51" s="159"/>
      <c r="B51" s="156"/>
      <c r="C51" s="154"/>
      <c r="D51" s="152"/>
      <c r="E51" s="19">
        <v>3110</v>
      </c>
      <c r="F51" s="26" t="s">
        <v>139</v>
      </c>
      <c r="G51" s="27">
        <v>2019</v>
      </c>
      <c r="H51" s="101">
        <f>361400-361400</f>
        <v>0</v>
      </c>
      <c r="I51" s="102">
        <f t="shared" si="2"/>
        <v>0</v>
      </c>
      <c r="J51" s="27">
        <v>100</v>
      </c>
    </row>
    <row r="52" spans="1:10" s="16" customFormat="1" ht="20.25" customHeight="1">
      <c r="A52" s="160"/>
      <c r="B52" s="157"/>
      <c r="C52" s="124"/>
      <c r="D52" s="153"/>
      <c r="E52" s="27">
        <v>3110</v>
      </c>
      <c r="F52" s="76" t="s">
        <v>140</v>
      </c>
      <c r="G52" s="52">
        <v>2019</v>
      </c>
      <c r="H52" s="52">
        <v>188600</v>
      </c>
      <c r="I52" s="50">
        <f t="shared" si="2"/>
        <v>188600</v>
      </c>
      <c r="J52" s="52">
        <v>100</v>
      </c>
    </row>
    <row r="53" spans="1:10" ht="15.75">
      <c r="A53" s="129" t="s">
        <v>45</v>
      </c>
      <c r="B53" s="130"/>
      <c r="C53" s="131"/>
      <c r="D53" s="113" t="s">
        <v>46</v>
      </c>
      <c r="E53" s="114"/>
      <c r="F53" s="114"/>
      <c r="G53" s="114"/>
      <c r="H53" s="114"/>
      <c r="I53" s="114"/>
      <c r="J53" s="115"/>
    </row>
    <row r="54" spans="1:10" s="82" customFormat="1" ht="15.75">
      <c r="A54" s="80" t="s">
        <v>174</v>
      </c>
      <c r="B54" s="8" t="s">
        <v>101</v>
      </c>
      <c r="C54" s="9"/>
      <c r="D54" s="10" t="s">
        <v>102</v>
      </c>
      <c r="E54" s="81"/>
      <c r="F54" s="81"/>
      <c r="G54" s="39" t="s">
        <v>50</v>
      </c>
      <c r="H54" s="39" t="s">
        <v>50</v>
      </c>
      <c r="I54" s="84">
        <f>I55</f>
        <v>6200</v>
      </c>
      <c r="J54" s="84">
        <v>100</v>
      </c>
    </row>
    <row r="55" spans="1:10" s="82" customFormat="1" ht="47.25">
      <c r="A55" s="11" t="s">
        <v>174</v>
      </c>
      <c r="B55" s="12" t="s">
        <v>175</v>
      </c>
      <c r="C55" s="12" t="s">
        <v>176</v>
      </c>
      <c r="D55" s="83" t="s">
        <v>177</v>
      </c>
      <c r="E55" s="28">
        <v>3110</v>
      </c>
      <c r="F55" s="77" t="s">
        <v>178</v>
      </c>
      <c r="G55" s="85">
        <v>2019</v>
      </c>
      <c r="H55" s="85">
        <v>6200</v>
      </c>
      <c r="I55" s="85">
        <f>H55</f>
        <v>6200</v>
      </c>
      <c r="J55" s="85">
        <v>100</v>
      </c>
    </row>
    <row r="56" spans="1:12" ht="15.75">
      <c r="A56" s="7" t="s">
        <v>26</v>
      </c>
      <c r="B56" s="8" t="s">
        <v>27</v>
      </c>
      <c r="C56" s="9"/>
      <c r="D56" s="10" t="s">
        <v>28</v>
      </c>
      <c r="E56" s="27"/>
      <c r="F56" s="26"/>
      <c r="G56" s="39" t="s">
        <v>50</v>
      </c>
      <c r="H56" s="39" t="s">
        <v>50</v>
      </c>
      <c r="I56" s="39">
        <f>I57+I58+I59+I60+I62+I63+I64+I65+I66+I67+I68+I69+I70+I71+I72+I73+I74+I75+I76+I77+I78+I79+I80+I81+I82+I83+I84+I85+I86</f>
        <v>3470778</v>
      </c>
      <c r="J56" s="27"/>
      <c r="K56" s="35">
        <f>K57+K63+K86</f>
        <v>3260778</v>
      </c>
      <c r="L56" s="5">
        <f>K57+M63+K86</f>
        <v>3445778</v>
      </c>
    </row>
    <row r="57" spans="1:11" ht="48.75" customHeight="1">
      <c r="A57" s="125" t="s">
        <v>29</v>
      </c>
      <c r="B57" s="189" t="s">
        <v>30</v>
      </c>
      <c r="C57" s="189" t="s">
        <v>31</v>
      </c>
      <c r="D57" s="127" t="s">
        <v>32</v>
      </c>
      <c r="E57" s="27">
        <v>3132</v>
      </c>
      <c r="F57" s="26" t="s">
        <v>77</v>
      </c>
      <c r="G57" s="27">
        <v>2019</v>
      </c>
      <c r="H57" s="27">
        <f>200000+41265+188908</f>
        <v>430173</v>
      </c>
      <c r="I57" s="27">
        <f aca="true" t="shared" si="3" ref="I57:I86">H57</f>
        <v>430173</v>
      </c>
      <c r="J57" s="27">
        <v>100</v>
      </c>
      <c r="K57" s="35">
        <f>I57+I59+I60+I62</f>
        <v>484489</v>
      </c>
    </row>
    <row r="58" spans="1:12" s="90" customFormat="1" ht="32.25" customHeight="1">
      <c r="A58" s="125"/>
      <c r="B58" s="189"/>
      <c r="C58" s="189"/>
      <c r="D58" s="127"/>
      <c r="E58" s="27">
        <v>3110</v>
      </c>
      <c r="F58" s="26" t="s">
        <v>191</v>
      </c>
      <c r="G58" s="27">
        <v>2019</v>
      </c>
      <c r="H58" s="27">
        <v>123000</v>
      </c>
      <c r="I58" s="27">
        <f t="shared" si="3"/>
        <v>123000</v>
      </c>
      <c r="J58" s="27">
        <v>100</v>
      </c>
      <c r="K58" s="97"/>
      <c r="L58" s="5"/>
    </row>
    <row r="59" spans="1:10" ht="17.25" customHeight="1">
      <c r="A59" s="125"/>
      <c r="B59" s="189"/>
      <c r="C59" s="189"/>
      <c r="D59" s="127"/>
      <c r="E59" s="27">
        <v>3132</v>
      </c>
      <c r="F59" s="77" t="s">
        <v>149</v>
      </c>
      <c r="G59" s="27">
        <v>2019</v>
      </c>
      <c r="H59" s="27">
        <v>38806</v>
      </c>
      <c r="I59" s="27">
        <f t="shared" si="3"/>
        <v>38806</v>
      </c>
      <c r="J59" s="27">
        <v>100</v>
      </c>
    </row>
    <row r="60" spans="1:10" ht="18" customHeight="1">
      <c r="A60" s="125"/>
      <c r="B60" s="189"/>
      <c r="C60" s="189"/>
      <c r="D60" s="127"/>
      <c r="E60" s="27">
        <v>3132</v>
      </c>
      <c r="F60" s="77" t="s">
        <v>147</v>
      </c>
      <c r="G60" s="27">
        <v>2019</v>
      </c>
      <c r="H60" s="27">
        <v>4022</v>
      </c>
      <c r="I60" s="27">
        <f t="shared" si="3"/>
        <v>4022</v>
      </c>
      <c r="J60" s="27">
        <v>100</v>
      </c>
    </row>
    <row r="61" spans="1:10" ht="30" customHeight="1" hidden="1">
      <c r="A61" s="125"/>
      <c r="B61" s="189"/>
      <c r="C61" s="189"/>
      <c r="D61" s="127"/>
      <c r="E61" s="27"/>
      <c r="F61" s="72"/>
      <c r="G61" s="27"/>
      <c r="H61" s="27"/>
      <c r="I61" s="27"/>
      <c r="J61" s="27"/>
    </row>
    <row r="62" spans="1:10" ht="30.75" customHeight="1">
      <c r="A62" s="126"/>
      <c r="B62" s="190"/>
      <c r="C62" s="190"/>
      <c r="D62" s="128"/>
      <c r="E62" s="27">
        <v>3110</v>
      </c>
      <c r="F62" s="72" t="s">
        <v>107</v>
      </c>
      <c r="G62" s="27">
        <v>2019</v>
      </c>
      <c r="H62" s="27">
        <v>11488</v>
      </c>
      <c r="I62" s="27">
        <f>H62</f>
        <v>11488</v>
      </c>
      <c r="J62" s="27">
        <v>100</v>
      </c>
    </row>
    <row r="63" spans="1:13" ht="32.25" customHeight="1">
      <c r="A63" s="191" t="s">
        <v>33</v>
      </c>
      <c r="B63" s="137" t="s">
        <v>34</v>
      </c>
      <c r="C63" s="137" t="s">
        <v>35</v>
      </c>
      <c r="D63" s="109" t="s">
        <v>36</v>
      </c>
      <c r="E63" s="27">
        <v>3132</v>
      </c>
      <c r="F63" s="64" t="s">
        <v>78</v>
      </c>
      <c r="G63" s="52">
        <v>2019</v>
      </c>
      <c r="H63" s="52">
        <f>450000-185000+4833</f>
        <v>269833</v>
      </c>
      <c r="I63" s="52">
        <f t="shared" si="3"/>
        <v>269833</v>
      </c>
      <c r="J63" s="27">
        <v>100</v>
      </c>
      <c r="K63" s="36">
        <f>I63+I64+I65+I66+I67+I68+I69+I70+I72+I73+I74+I75+I76+I79+I80+I81+I82+I83+I84+I85</f>
        <v>2725856</v>
      </c>
      <c r="L63" s="37">
        <v>185000</v>
      </c>
      <c r="M63" s="35">
        <f>K63+L63</f>
        <v>2910856</v>
      </c>
    </row>
    <row r="64" spans="1:10" ht="20.25" customHeight="1">
      <c r="A64" s="191"/>
      <c r="B64" s="137"/>
      <c r="C64" s="137"/>
      <c r="D64" s="110"/>
      <c r="E64" s="34">
        <v>3110</v>
      </c>
      <c r="F64" s="26" t="s">
        <v>161</v>
      </c>
      <c r="G64" s="52">
        <v>2019</v>
      </c>
      <c r="H64" s="52">
        <v>25000</v>
      </c>
      <c r="I64" s="52">
        <f t="shared" si="3"/>
        <v>25000</v>
      </c>
      <c r="J64" s="27">
        <v>100</v>
      </c>
    </row>
    <row r="65" spans="1:10" ht="34.5" customHeight="1">
      <c r="A65" s="192"/>
      <c r="B65" s="138"/>
      <c r="C65" s="138"/>
      <c r="D65" s="111"/>
      <c r="E65" s="27">
        <v>3132</v>
      </c>
      <c r="F65" s="26" t="s">
        <v>79</v>
      </c>
      <c r="G65" s="27">
        <v>2019</v>
      </c>
      <c r="H65" s="27">
        <f>400000-128176-83427</f>
        <v>188397</v>
      </c>
      <c r="I65" s="27">
        <f t="shared" si="3"/>
        <v>188397</v>
      </c>
      <c r="J65" s="27">
        <v>100</v>
      </c>
    </row>
    <row r="66" spans="1:10" ht="19.5" customHeight="1">
      <c r="A66" s="192"/>
      <c r="B66" s="138"/>
      <c r="C66" s="138"/>
      <c r="D66" s="111"/>
      <c r="E66" s="34">
        <v>3110</v>
      </c>
      <c r="F66" s="26" t="s">
        <v>159</v>
      </c>
      <c r="G66" s="27">
        <v>2019</v>
      </c>
      <c r="H66" s="27">
        <v>67000</v>
      </c>
      <c r="I66" s="27">
        <f t="shared" si="3"/>
        <v>67000</v>
      </c>
      <c r="J66" s="27">
        <v>100</v>
      </c>
    </row>
    <row r="67" spans="1:10" ht="19.5" customHeight="1">
      <c r="A67" s="192"/>
      <c r="B67" s="138"/>
      <c r="C67" s="138"/>
      <c r="D67" s="111"/>
      <c r="E67" s="34">
        <v>3110</v>
      </c>
      <c r="F67" s="26" t="s">
        <v>165</v>
      </c>
      <c r="G67" s="27">
        <v>2019</v>
      </c>
      <c r="H67" s="27">
        <v>20000</v>
      </c>
      <c r="I67" s="27">
        <f t="shared" si="3"/>
        <v>20000</v>
      </c>
      <c r="J67" s="27">
        <v>100</v>
      </c>
    </row>
    <row r="68" spans="1:10" ht="32.25" customHeight="1">
      <c r="A68" s="192"/>
      <c r="B68" s="138"/>
      <c r="C68" s="138"/>
      <c r="D68" s="111"/>
      <c r="E68" s="19">
        <v>3110</v>
      </c>
      <c r="F68" s="72" t="s">
        <v>76</v>
      </c>
      <c r="G68" s="27">
        <v>2019</v>
      </c>
      <c r="H68" s="20">
        <f>22000-900</f>
        <v>21100</v>
      </c>
      <c r="I68" s="27">
        <f t="shared" si="3"/>
        <v>21100</v>
      </c>
      <c r="J68" s="27">
        <v>100</v>
      </c>
    </row>
    <row r="69" spans="1:10" ht="32.25" customHeight="1">
      <c r="A69" s="192"/>
      <c r="B69" s="138"/>
      <c r="C69" s="138"/>
      <c r="D69" s="111"/>
      <c r="E69" s="27">
        <v>3132</v>
      </c>
      <c r="F69" s="26" t="s">
        <v>99</v>
      </c>
      <c r="G69" s="27">
        <v>2019</v>
      </c>
      <c r="H69" s="27">
        <f>193777+13600</f>
        <v>207377</v>
      </c>
      <c r="I69" s="27">
        <f>H69</f>
        <v>207377</v>
      </c>
      <c r="J69" s="27">
        <v>100</v>
      </c>
    </row>
    <row r="70" spans="1:10" ht="19.5" customHeight="1">
      <c r="A70" s="192"/>
      <c r="B70" s="138"/>
      <c r="C70" s="138"/>
      <c r="D70" s="111"/>
      <c r="E70" s="34">
        <v>3110</v>
      </c>
      <c r="F70" s="77" t="s">
        <v>129</v>
      </c>
      <c r="G70" s="27">
        <v>2019</v>
      </c>
      <c r="H70" s="20">
        <v>100000</v>
      </c>
      <c r="I70" s="27">
        <f t="shared" si="3"/>
        <v>100000</v>
      </c>
      <c r="J70" s="27">
        <v>100</v>
      </c>
    </row>
    <row r="71" spans="1:10" ht="39.75" customHeight="1">
      <c r="A71" s="192"/>
      <c r="B71" s="138"/>
      <c r="C71" s="138"/>
      <c r="D71" s="111"/>
      <c r="E71" s="27">
        <v>3132</v>
      </c>
      <c r="F71" s="26" t="s">
        <v>201</v>
      </c>
      <c r="G71" s="27">
        <v>2019</v>
      </c>
      <c r="H71" s="20">
        <v>50000</v>
      </c>
      <c r="I71" s="27">
        <f t="shared" si="3"/>
        <v>50000</v>
      </c>
      <c r="J71" s="27">
        <v>100</v>
      </c>
    </row>
    <row r="72" spans="1:10" ht="19.5" customHeight="1">
      <c r="A72" s="192"/>
      <c r="B72" s="138"/>
      <c r="C72" s="138"/>
      <c r="D72" s="111"/>
      <c r="E72" s="34">
        <v>3110</v>
      </c>
      <c r="F72" s="26" t="s">
        <v>163</v>
      </c>
      <c r="G72" s="27">
        <v>2019</v>
      </c>
      <c r="H72" s="20">
        <v>32000</v>
      </c>
      <c r="I72" s="27">
        <f t="shared" si="3"/>
        <v>32000</v>
      </c>
      <c r="J72" s="27">
        <v>100</v>
      </c>
    </row>
    <row r="73" spans="1:10" ht="32.25" customHeight="1">
      <c r="A73" s="192"/>
      <c r="B73" s="138"/>
      <c r="C73" s="138"/>
      <c r="D73" s="111"/>
      <c r="E73" s="27">
        <v>3132</v>
      </c>
      <c r="F73" s="63" t="s">
        <v>80</v>
      </c>
      <c r="G73" s="27">
        <v>2019</v>
      </c>
      <c r="H73" s="27">
        <f>400000+128176+78594</f>
        <v>606770</v>
      </c>
      <c r="I73" s="27">
        <f t="shared" si="3"/>
        <v>606770</v>
      </c>
      <c r="J73" s="27">
        <v>100</v>
      </c>
    </row>
    <row r="74" spans="1:10" ht="20.25" customHeight="1">
      <c r="A74" s="192"/>
      <c r="B74" s="138"/>
      <c r="C74" s="138"/>
      <c r="D74" s="111"/>
      <c r="E74" s="27">
        <v>3132</v>
      </c>
      <c r="F74" s="26" t="s">
        <v>182</v>
      </c>
      <c r="G74" s="27">
        <v>2019</v>
      </c>
      <c r="H74" s="27">
        <v>2018</v>
      </c>
      <c r="I74" s="27">
        <f aca="true" t="shared" si="4" ref="I74:I81">H74</f>
        <v>2018</v>
      </c>
      <c r="J74" s="27">
        <v>100</v>
      </c>
    </row>
    <row r="75" spans="1:10" ht="20.25" customHeight="1">
      <c r="A75" s="192"/>
      <c r="B75" s="138"/>
      <c r="C75" s="138"/>
      <c r="D75" s="111"/>
      <c r="E75" s="34">
        <v>3110</v>
      </c>
      <c r="F75" s="26" t="s">
        <v>158</v>
      </c>
      <c r="G75" s="27">
        <v>2019</v>
      </c>
      <c r="H75" s="27">
        <v>72000</v>
      </c>
      <c r="I75" s="27">
        <f t="shared" si="4"/>
        <v>72000</v>
      </c>
      <c r="J75" s="27">
        <v>100</v>
      </c>
    </row>
    <row r="76" spans="1:10" ht="19.5" customHeight="1">
      <c r="A76" s="192"/>
      <c r="B76" s="138"/>
      <c r="C76" s="138"/>
      <c r="D76" s="111"/>
      <c r="E76" s="27">
        <v>3110</v>
      </c>
      <c r="F76" s="72" t="s">
        <v>116</v>
      </c>
      <c r="G76" s="27">
        <v>2019</v>
      </c>
      <c r="H76" s="27">
        <f>25000-2202</f>
        <v>22798</v>
      </c>
      <c r="I76" s="27">
        <f t="shared" si="4"/>
        <v>22798</v>
      </c>
      <c r="J76" s="27">
        <v>100</v>
      </c>
    </row>
    <row r="77" spans="1:10" ht="19.5" customHeight="1" hidden="1">
      <c r="A77" s="192"/>
      <c r="B77" s="138"/>
      <c r="C77" s="138"/>
      <c r="D77" s="111"/>
      <c r="E77" s="27">
        <v>3110</v>
      </c>
      <c r="F77" s="72" t="s">
        <v>181</v>
      </c>
      <c r="G77" s="27">
        <v>2019</v>
      </c>
      <c r="H77" s="27">
        <f>387835-387835</f>
        <v>0</v>
      </c>
      <c r="I77" s="27">
        <f t="shared" si="4"/>
        <v>0</v>
      </c>
      <c r="J77" s="27">
        <v>100</v>
      </c>
    </row>
    <row r="78" spans="1:12" s="90" customFormat="1" ht="30" customHeight="1">
      <c r="A78" s="192"/>
      <c r="B78" s="138"/>
      <c r="C78" s="138"/>
      <c r="D78" s="111"/>
      <c r="E78" s="34">
        <v>3132</v>
      </c>
      <c r="F78" s="98" t="s">
        <v>186</v>
      </c>
      <c r="G78" s="27">
        <v>2019</v>
      </c>
      <c r="H78" s="27">
        <f>37000</f>
        <v>37000</v>
      </c>
      <c r="I78" s="27">
        <f t="shared" si="4"/>
        <v>37000</v>
      </c>
      <c r="J78" s="27">
        <v>100</v>
      </c>
      <c r="K78" s="5"/>
      <c r="L78" s="5"/>
    </row>
    <row r="79" spans="1:10" ht="23.25" customHeight="1">
      <c r="A79" s="192"/>
      <c r="B79" s="138"/>
      <c r="C79" s="138"/>
      <c r="D79" s="111"/>
      <c r="E79" s="34">
        <v>3110</v>
      </c>
      <c r="F79" s="26" t="s">
        <v>160</v>
      </c>
      <c r="G79" s="27">
        <v>2019</v>
      </c>
      <c r="H79" s="27">
        <v>67000</v>
      </c>
      <c r="I79" s="27">
        <f t="shared" si="4"/>
        <v>67000</v>
      </c>
      <c r="J79" s="27">
        <v>100</v>
      </c>
    </row>
    <row r="80" spans="1:10" ht="20.25" customHeight="1">
      <c r="A80" s="192"/>
      <c r="B80" s="138"/>
      <c r="C80" s="138"/>
      <c r="D80" s="111"/>
      <c r="E80" s="34">
        <v>3110</v>
      </c>
      <c r="F80" s="26" t="s">
        <v>162</v>
      </c>
      <c r="G80" s="27">
        <v>2019</v>
      </c>
      <c r="H80" s="27">
        <v>30000</v>
      </c>
      <c r="I80" s="27">
        <f t="shared" si="4"/>
        <v>30000</v>
      </c>
      <c r="J80" s="27">
        <v>100</v>
      </c>
    </row>
    <row r="81" spans="1:10" ht="34.5" customHeight="1">
      <c r="A81" s="192"/>
      <c r="B81" s="138"/>
      <c r="C81" s="138"/>
      <c r="D81" s="111"/>
      <c r="E81" s="34">
        <v>3110</v>
      </c>
      <c r="F81" s="26" t="s">
        <v>164</v>
      </c>
      <c r="G81" s="27">
        <v>2019</v>
      </c>
      <c r="H81" s="27">
        <v>30000</v>
      </c>
      <c r="I81" s="27">
        <f t="shared" si="4"/>
        <v>30000</v>
      </c>
      <c r="J81" s="27">
        <v>100</v>
      </c>
    </row>
    <row r="82" spans="1:10" ht="35.25" customHeight="1">
      <c r="A82" s="192"/>
      <c r="B82" s="138"/>
      <c r="C82" s="138"/>
      <c r="D82" s="111"/>
      <c r="E82" s="27">
        <v>3110</v>
      </c>
      <c r="F82" s="26" t="s">
        <v>148</v>
      </c>
      <c r="G82" s="27">
        <v>2019</v>
      </c>
      <c r="H82" s="27">
        <f>150123+15013</f>
        <v>165136</v>
      </c>
      <c r="I82" s="27">
        <f t="shared" si="3"/>
        <v>165136</v>
      </c>
      <c r="J82" s="27">
        <v>100</v>
      </c>
    </row>
    <row r="83" spans="1:10" ht="18" customHeight="1">
      <c r="A83" s="192"/>
      <c r="B83" s="138"/>
      <c r="C83" s="138"/>
      <c r="D83" s="111"/>
      <c r="E83" s="27">
        <v>3110</v>
      </c>
      <c r="F83" s="26" t="s">
        <v>169</v>
      </c>
      <c r="G83" s="27">
        <v>2019</v>
      </c>
      <c r="H83" s="27">
        <v>150310</v>
      </c>
      <c r="I83" s="27">
        <f t="shared" si="3"/>
        <v>150310</v>
      </c>
      <c r="J83" s="27">
        <v>100</v>
      </c>
    </row>
    <row r="84" spans="1:10" ht="18" customHeight="1">
      <c r="A84" s="192"/>
      <c r="B84" s="138"/>
      <c r="C84" s="138"/>
      <c r="D84" s="111"/>
      <c r="E84" s="27">
        <v>3110</v>
      </c>
      <c r="F84" s="26" t="s">
        <v>179</v>
      </c>
      <c r="G84" s="27">
        <v>2019</v>
      </c>
      <c r="H84" s="27">
        <f>233074+162000-5523</f>
        <v>389551</v>
      </c>
      <c r="I84" s="27">
        <f t="shared" si="3"/>
        <v>389551</v>
      </c>
      <c r="J84" s="27">
        <v>100</v>
      </c>
    </row>
    <row r="85" spans="1:10" ht="18" customHeight="1">
      <c r="A85" s="192"/>
      <c r="B85" s="138"/>
      <c r="C85" s="138"/>
      <c r="D85" s="112"/>
      <c r="E85" s="27">
        <v>3110</v>
      </c>
      <c r="F85" s="26" t="s">
        <v>180</v>
      </c>
      <c r="G85" s="27">
        <v>2019</v>
      </c>
      <c r="H85" s="27">
        <f>236376+23638-448</f>
        <v>259566</v>
      </c>
      <c r="I85" s="27">
        <f t="shared" si="3"/>
        <v>259566</v>
      </c>
      <c r="J85" s="27">
        <v>100</v>
      </c>
    </row>
    <row r="86" spans="1:11" ht="31.5" customHeight="1">
      <c r="A86" s="11" t="s">
        <v>108</v>
      </c>
      <c r="B86" s="12" t="s">
        <v>109</v>
      </c>
      <c r="C86" s="12" t="s">
        <v>110</v>
      </c>
      <c r="D86" s="26" t="s">
        <v>111</v>
      </c>
      <c r="E86" s="27">
        <v>3110</v>
      </c>
      <c r="F86" s="26" t="s">
        <v>170</v>
      </c>
      <c r="G86" s="27">
        <v>2019</v>
      </c>
      <c r="H86" s="27">
        <v>50433</v>
      </c>
      <c r="I86" s="27">
        <f t="shared" si="3"/>
        <v>50433</v>
      </c>
      <c r="J86" s="27">
        <v>100</v>
      </c>
      <c r="K86" s="35">
        <f>I86</f>
        <v>50433</v>
      </c>
    </row>
    <row r="87" spans="1:10" ht="15.75">
      <c r="A87" s="142" t="s">
        <v>37</v>
      </c>
      <c r="B87" s="143"/>
      <c r="C87" s="144"/>
      <c r="D87" s="139" t="s">
        <v>38</v>
      </c>
      <c r="E87" s="140"/>
      <c r="F87" s="140"/>
      <c r="G87" s="140"/>
      <c r="H87" s="140"/>
      <c r="I87" s="140"/>
      <c r="J87" s="141"/>
    </row>
    <row r="88" spans="1:10" ht="15.75">
      <c r="A88" s="7" t="s">
        <v>39</v>
      </c>
      <c r="B88" s="8" t="s">
        <v>40</v>
      </c>
      <c r="C88" s="9"/>
      <c r="D88" s="10" t="s">
        <v>41</v>
      </c>
      <c r="E88" s="42"/>
      <c r="F88" s="71"/>
      <c r="G88" s="43" t="s">
        <v>50</v>
      </c>
      <c r="H88" s="43" t="s">
        <v>50</v>
      </c>
      <c r="I88" s="43">
        <f>I89+I91+I93+I94+I92+I90</f>
        <v>7024300</v>
      </c>
      <c r="J88" s="42"/>
    </row>
    <row r="89" spans="1:10" ht="49.5" customHeight="1">
      <c r="A89" s="103" t="s">
        <v>42</v>
      </c>
      <c r="B89" s="121" t="s">
        <v>43</v>
      </c>
      <c r="C89" s="121" t="s">
        <v>34</v>
      </c>
      <c r="D89" s="118" t="s">
        <v>44</v>
      </c>
      <c r="E89" s="45">
        <v>3132</v>
      </c>
      <c r="F89" s="78" t="s">
        <v>142</v>
      </c>
      <c r="G89" s="42">
        <v>2019</v>
      </c>
      <c r="H89" s="42">
        <f>3950000+3000+1650000-200000</f>
        <v>5403000</v>
      </c>
      <c r="I89" s="42">
        <f>H89</f>
        <v>5403000</v>
      </c>
      <c r="J89" s="42">
        <v>100</v>
      </c>
    </row>
    <row r="90" spans="1:10" ht="35.25" customHeight="1">
      <c r="A90" s="104"/>
      <c r="B90" s="122"/>
      <c r="C90" s="122"/>
      <c r="D90" s="119"/>
      <c r="E90" s="45">
        <v>3132</v>
      </c>
      <c r="F90" s="78" t="s">
        <v>203</v>
      </c>
      <c r="G90" s="42">
        <v>2019</v>
      </c>
      <c r="H90" s="56">
        <v>1450000</v>
      </c>
      <c r="I90" s="42">
        <v>1450000</v>
      </c>
      <c r="J90" s="42">
        <v>100</v>
      </c>
    </row>
    <row r="91" spans="1:10" ht="19.5" customHeight="1">
      <c r="A91" s="105"/>
      <c r="B91" s="123"/>
      <c r="C91" s="123"/>
      <c r="D91" s="117"/>
      <c r="E91" s="27">
        <v>3110</v>
      </c>
      <c r="F91" s="26" t="s">
        <v>193</v>
      </c>
      <c r="G91" s="42">
        <v>2019</v>
      </c>
      <c r="H91" s="56">
        <v>69300</v>
      </c>
      <c r="I91" s="42">
        <f>H91</f>
        <v>69300</v>
      </c>
      <c r="J91" s="42">
        <v>100</v>
      </c>
    </row>
    <row r="92" spans="1:12" s="90" customFormat="1" ht="19.5" customHeight="1">
      <c r="A92" s="106"/>
      <c r="B92" s="124"/>
      <c r="C92" s="124"/>
      <c r="D92" s="120"/>
      <c r="E92" s="27">
        <v>3132</v>
      </c>
      <c r="F92" s="26" t="s">
        <v>192</v>
      </c>
      <c r="G92" s="42">
        <v>2019</v>
      </c>
      <c r="H92" s="56">
        <v>40000</v>
      </c>
      <c r="I92" s="42">
        <f>H92</f>
        <v>40000</v>
      </c>
      <c r="J92" s="42">
        <v>100</v>
      </c>
      <c r="K92" s="5"/>
      <c r="L92" s="5"/>
    </row>
    <row r="93" spans="1:10" ht="23.25" customHeight="1">
      <c r="A93" s="132" t="s">
        <v>143</v>
      </c>
      <c r="B93" s="107" t="s">
        <v>144</v>
      </c>
      <c r="C93" s="107" t="s">
        <v>145</v>
      </c>
      <c r="D93" s="116" t="s">
        <v>146</v>
      </c>
      <c r="E93" s="28">
        <v>3210</v>
      </c>
      <c r="F93" s="77" t="s">
        <v>166</v>
      </c>
      <c r="G93" s="42">
        <v>2019</v>
      </c>
      <c r="H93" s="57">
        <v>44000</v>
      </c>
      <c r="I93" s="42">
        <f>H93</f>
        <v>44000</v>
      </c>
      <c r="J93" s="45">
        <v>100</v>
      </c>
    </row>
    <row r="94" spans="1:10" ht="24" customHeight="1">
      <c r="A94" s="133"/>
      <c r="B94" s="108"/>
      <c r="C94" s="108"/>
      <c r="D94" s="117"/>
      <c r="E94" s="28">
        <v>3210</v>
      </c>
      <c r="F94" s="77" t="s">
        <v>167</v>
      </c>
      <c r="G94" s="42">
        <v>2019</v>
      </c>
      <c r="H94" s="57">
        <v>18000</v>
      </c>
      <c r="I94" s="58">
        <f>H94</f>
        <v>18000</v>
      </c>
      <c r="J94" s="27">
        <v>100</v>
      </c>
    </row>
    <row r="95" spans="1:10" ht="30" customHeight="1">
      <c r="A95" s="24">
        <v>10</v>
      </c>
      <c r="B95" s="25"/>
      <c r="C95" s="25"/>
      <c r="D95" s="113" t="s">
        <v>117</v>
      </c>
      <c r="E95" s="114"/>
      <c r="F95" s="114"/>
      <c r="G95" s="114"/>
      <c r="H95" s="114"/>
      <c r="I95" s="114"/>
      <c r="J95" s="115"/>
    </row>
    <row r="96" spans="1:10" ht="21.75" customHeight="1">
      <c r="A96" s="7" t="s">
        <v>118</v>
      </c>
      <c r="B96" s="8" t="s">
        <v>27</v>
      </c>
      <c r="C96" s="9"/>
      <c r="D96" s="10" t="s">
        <v>28</v>
      </c>
      <c r="E96" s="27"/>
      <c r="F96" s="26"/>
      <c r="G96" s="39" t="s">
        <v>50</v>
      </c>
      <c r="H96" s="39" t="s">
        <v>50</v>
      </c>
      <c r="I96" s="39">
        <f>I97+I98</f>
        <v>35000</v>
      </c>
      <c r="J96" s="27"/>
    </row>
    <row r="97" spans="1:10" ht="61.5" customHeight="1">
      <c r="A97" s="11" t="s">
        <v>119</v>
      </c>
      <c r="B97" s="12" t="s">
        <v>120</v>
      </c>
      <c r="C97" s="12" t="s">
        <v>121</v>
      </c>
      <c r="D97" s="26" t="s">
        <v>122</v>
      </c>
      <c r="E97" s="27">
        <v>3110</v>
      </c>
      <c r="F97" s="26" t="s">
        <v>123</v>
      </c>
      <c r="G97" s="27">
        <v>2019</v>
      </c>
      <c r="H97" s="27">
        <v>30000</v>
      </c>
      <c r="I97" s="27">
        <f>H97</f>
        <v>30000</v>
      </c>
      <c r="J97" s="27">
        <v>100</v>
      </c>
    </row>
    <row r="98" spans="1:10" ht="24" customHeight="1">
      <c r="A98" s="7" t="s">
        <v>130</v>
      </c>
      <c r="B98" s="8" t="s">
        <v>131</v>
      </c>
      <c r="D98" s="29" t="s">
        <v>132</v>
      </c>
      <c r="E98" s="38"/>
      <c r="F98" s="26"/>
      <c r="G98" s="39" t="s">
        <v>50</v>
      </c>
      <c r="H98" s="39" t="s">
        <v>50</v>
      </c>
      <c r="I98" s="27">
        <f>I99</f>
        <v>5000</v>
      </c>
      <c r="J98" s="27">
        <v>100</v>
      </c>
    </row>
    <row r="99" spans="1:10" ht="24" customHeight="1">
      <c r="A99" s="11" t="s">
        <v>133</v>
      </c>
      <c r="B99" s="12" t="s">
        <v>134</v>
      </c>
      <c r="C99" s="12" t="s">
        <v>135</v>
      </c>
      <c r="D99" s="26" t="s">
        <v>136</v>
      </c>
      <c r="E99" s="28">
        <v>3110</v>
      </c>
      <c r="F99" s="77" t="s">
        <v>137</v>
      </c>
      <c r="G99" s="27">
        <v>2019</v>
      </c>
      <c r="H99" s="27">
        <v>5000</v>
      </c>
      <c r="I99" s="27">
        <f>H99</f>
        <v>5000</v>
      </c>
      <c r="J99" s="27">
        <v>100</v>
      </c>
    </row>
    <row r="100" spans="1:10" ht="21" customHeight="1">
      <c r="A100" s="24">
        <v>11</v>
      </c>
      <c r="B100" s="25"/>
      <c r="C100" s="25"/>
      <c r="D100" s="139" t="s">
        <v>81</v>
      </c>
      <c r="E100" s="140"/>
      <c r="F100" s="140"/>
      <c r="G100" s="140"/>
      <c r="H100" s="140"/>
      <c r="I100" s="140"/>
      <c r="J100" s="141"/>
    </row>
    <row r="101" spans="1:10" ht="21" customHeight="1">
      <c r="A101" s="7" t="s">
        <v>82</v>
      </c>
      <c r="B101" s="8" t="s">
        <v>83</v>
      </c>
      <c r="C101" s="8"/>
      <c r="D101" s="10" t="s">
        <v>84</v>
      </c>
      <c r="E101" s="42"/>
      <c r="F101" s="71"/>
      <c r="G101" s="43" t="s">
        <v>50</v>
      </c>
      <c r="H101" s="43" t="s">
        <v>50</v>
      </c>
      <c r="I101" s="43">
        <f>I102+I103</f>
        <v>97000</v>
      </c>
      <c r="J101" s="43"/>
    </row>
    <row r="102" spans="1:10" ht="31.5" customHeight="1">
      <c r="A102" s="11" t="s">
        <v>85</v>
      </c>
      <c r="B102" s="12" t="s">
        <v>86</v>
      </c>
      <c r="C102" s="12" t="s">
        <v>87</v>
      </c>
      <c r="D102" s="13" t="s">
        <v>88</v>
      </c>
      <c r="E102" s="42">
        <v>3132</v>
      </c>
      <c r="F102" s="71" t="s">
        <v>89</v>
      </c>
      <c r="G102" s="42">
        <v>2019</v>
      </c>
      <c r="H102" s="42">
        <v>60000</v>
      </c>
      <c r="I102" s="42">
        <v>60000</v>
      </c>
      <c r="J102" s="42">
        <v>100</v>
      </c>
    </row>
    <row r="103" spans="1:10" ht="33" customHeight="1">
      <c r="A103" s="11" t="s">
        <v>183</v>
      </c>
      <c r="B103" s="12" t="s">
        <v>184</v>
      </c>
      <c r="C103" s="12" t="s">
        <v>87</v>
      </c>
      <c r="D103" s="83" t="s">
        <v>185</v>
      </c>
      <c r="E103" s="40">
        <v>3132</v>
      </c>
      <c r="F103" s="98" t="s">
        <v>187</v>
      </c>
      <c r="G103" s="42">
        <v>2019</v>
      </c>
      <c r="H103" s="40">
        <v>37000</v>
      </c>
      <c r="I103" s="42">
        <v>37000</v>
      </c>
      <c r="J103" s="42">
        <v>100</v>
      </c>
    </row>
    <row r="104" spans="1:10" ht="24.75" customHeight="1">
      <c r="A104" s="193">
        <v>37</v>
      </c>
      <c r="B104" s="194"/>
      <c r="C104" s="195"/>
      <c r="D104" s="134" t="s">
        <v>90</v>
      </c>
      <c r="E104" s="135"/>
      <c r="F104" s="135"/>
      <c r="G104" s="135"/>
      <c r="H104" s="135"/>
      <c r="I104" s="135"/>
      <c r="J104" s="136"/>
    </row>
    <row r="105" spans="1:10" ht="21" customHeight="1">
      <c r="A105" s="14" t="s">
        <v>91</v>
      </c>
      <c r="B105" s="15" t="s">
        <v>92</v>
      </c>
      <c r="C105" s="15"/>
      <c r="D105" s="65" t="s">
        <v>93</v>
      </c>
      <c r="E105" s="45"/>
      <c r="F105" s="78"/>
      <c r="G105" s="59" t="s">
        <v>50</v>
      </c>
      <c r="H105" s="59" t="s">
        <v>50</v>
      </c>
      <c r="I105" s="59">
        <f>I106+I107+I108</f>
        <v>2644858</v>
      </c>
      <c r="J105" s="45"/>
    </row>
    <row r="106" spans="1:10" ht="62.25" customHeight="1">
      <c r="A106" s="125" t="s">
        <v>94</v>
      </c>
      <c r="B106" s="189" t="s">
        <v>95</v>
      </c>
      <c r="C106" s="189" t="s">
        <v>96</v>
      </c>
      <c r="D106" s="127" t="s">
        <v>97</v>
      </c>
      <c r="E106" s="27">
        <v>3220</v>
      </c>
      <c r="F106" s="26" t="s">
        <v>98</v>
      </c>
      <c r="G106" s="27">
        <v>2019</v>
      </c>
      <c r="H106" s="27">
        <f>738891+55689</f>
        <v>794580</v>
      </c>
      <c r="I106" s="27">
        <f>H106</f>
        <v>794580</v>
      </c>
      <c r="J106" s="27">
        <v>100</v>
      </c>
    </row>
    <row r="107" spans="1:10" ht="51.75" customHeight="1" hidden="1">
      <c r="A107" s="126"/>
      <c r="B107" s="190"/>
      <c r="C107" s="190"/>
      <c r="D107" s="127"/>
      <c r="E107" s="27">
        <v>3220</v>
      </c>
      <c r="F107" s="26" t="s">
        <v>151</v>
      </c>
      <c r="G107" s="27">
        <v>2019</v>
      </c>
      <c r="H107" s="27">
        <f>7175844-1850278-2763968-2561598</f>
        <v>0</v>
      </c>
      <c r="I107" s="27">
        <f>H107</f>
        <v>0</v>
      </c>
      <c r="J107" s="27">
        <v>100</v>
      </c>
    </row>
    <row r="108" spans="1:10" ht="51.75" customHeight="1">
      <c r="A108" s="126"/>
      <c r="B108" s="190"/>
      <c r="C108" s="190"/>
      <c r="D108" s="128"/>
      <c r="E108" s="27">
        <v>3220</v>
      </c>
      <c r="F108" s="26" t="s">
        <v>189</v>
      </c>
      <c r="G108" s="27">
        <v>2019</v>
      </c>
      <c r="H108" s="27">
        <v>1850278</v>
      </c>
      <c r="I108" s="27">
        <f>H108</f>
        <v>1850278</v>
      </c>
      <c r="J108" s="27">
        <v>100</v>
      </c>
    </row>
    <row r="109" spans="1:10" s="6" customFormat="1" ht="15.75">
      <c r="A109" s="31" t="s">
        <v>0</v>
      </c>
      <c r="B109" s="31" t="s">
        <v>0</v>
      </c>
      <c r="C109" s="31" t="s">
        <v>0</v>
      </c>
      <c r="D109" s="67" t="s">
        <v>2</v>
      </c>
      <c r="E109" s="60"/>
      <c r="F109" s="60" t="s">
        <v>0</v>
      </c>
      <c r="G109" s="60" t="s">
        <v>0</v>
      </c>
      <c r="H109" s="60" t="s">
        <v>0</v>
      </c>
      <c r="I109" s="61">
        <f>I105+I101+I96+I88+I56+I54+I39+I21+I14+I10</f>
        <v>25548505</v>
      </c>
      <c r="J109" s="60" t="s">
        <v>0</v>
      </c>
    </row>
    <row r="110" spans="1:10" ht="15.75">
      <c r="A110" s="3"/>
      <c r="B110" s="3"/>
      <c r="C110" s="3"/>
      <c r="D110" s="68"/>
      <c r="E110" s="4"/>
      <c r="F110" s="68"/>
      <c r="G110" s="3"/>
      <c r="H110" s="3"/>
      <c r="I110" s="3"/>
      <c r="J110" s="3"/>
    </row>
    <row r="111" ht="36" customHeight="1"/>
    <row r="112" spans="2:10" s="88" customFormat="1" ht="16.5">
      <c r="B112" s="86" t="s">
        <v>1</v>
      </c>
      <c r="C112" s="87"/>
      <c r="F112" s="100" t="s">
        <v>188</v>
      </c>
      <c r="G112" s="99"/>
      <c r="J112" s="99"/>
    </row>
    <row r="114" spans="4:9" s="21" customFormat="1" ht="18.75">
      <c r="D114" s="69"/>
      <c r="F114" s="89"/>
      <c r="I114" s="22">
        <v>24459905</v>
      </c>
    </row>
    <row r="115" spans="4:9" s="21" customFormat="1" ht="18.75">
      <c r="D115" s="69"/>
      <c r="F115" s="69"/>
      <c r="I115" s="23">
        <f>I109-I114</f>
        <v>1088600</v>
      </c>
    </row>
    <row r="118" spans="7:9" ht="12.75">
      <c r="G118" s="176"/>
      <c r="H118" s="177"/>
      <c r="I118" s="30"/>
    </row>
    <row r="122" ht="12.75">
      <c r="H122" s="5" t="s">
        <v>202</v>
      </c>
    </row>
  </sheetData>
  <sheetProtection/>
  <mergeCells count="64">
    <mergeCell ref="D106:D108"/>
    <mergeCell ref="C106:C108"/>
    <mergeCell ref="B106:B108"/>
    <mergeCell ref="A106:A108"/>
    <mergeCell ref="C93:C94"/>
    <mergeCell ref="A22:A26"/>
    <mergeCell ref="C57:C62"/>
    <mergeCell ref="A63:A85"/>
    <mergeCell ref="B57:B62"/>
    <mergeCell ref="A104:C104"/>
    <mergeCell ref="A15:A20"/>
    <mergeCell ref="C15:C20"/>
    <mergeCell ref="A27:A30"/>
    <mergeCell ref="D22:D26"/>
    <mergeCell ref="C22:C26"/>
    <mergeCell ref="B15:B20"/>
    <mergeCell ref="G118:H118"/>
    <mergeCell ref="G2:J2"/>
    <mergeCell ref="G4:J4"/>
    <mergeCell ref="A40:A49"/>
    <mergeCell ref="A31:A38"/>
    <mergeCell ref="B31:B38"/>
    <mergeCell ref="B22:B26"/>
    <mergeCell ref="B27:B30"/>
    <mergeCell ref="C31:C38"/>
    <mergeCell ref="A11:A13"/>
    <mergeCell ref="G1:J1"/>
    <mergeCell ref="F3:J3"/>
    <mergeCell ref="D40:D49"/>
    <mergeCell ref="C40:C49"/>
    <mergeCell ref="B40:B49"/>
    <mergeCell ref="D11:D13"/>
    <mergeCell ref="C11:C13"/>
    <mergeCell ref="D15:D20"/>
    <mergeCell ref="A5:J5"/>
    <mergeCell ref="D27:D30"/>
    <mergeCell ref="D9:J9"/>
    <mergeCell ref="A9:C9"/>
    <mergeCell ref="D53:J53"/>
    <mergeCell ref="D50:D52"/>
    <mergeCell ref="C50:C52"/>
    <mergeCell ref="B50:B52"/>
    <mergeCell ref="A50:A52"/>
    <mergeCell ref="C27:C30"/>
    <mergeCell ref="B11:B13"/>
    <mergeCell ref="D31:D38"/>
    <mergeCell ref="A57:A62"/>
    <mergeCell ref="D57:D62"/>
    <mergeCell ref="A53:C53"/>
    <mergeCell ref="A93:A94"/>
    <mergeCell ref="D104:J104"/>
    <mergeCell ref="C63:C85"/>
    <mergeCell ref="B63:B85"/>
    <mergeCell ref="D100:J100"/>
    <mergeCell ref="A87:C87"/>
    <mergeCell ref="D87:J87"/>
    <mergeCell ref="A89:A92"/>
    <mergeCell ref="B93:B94"/>
    <mergeCell ref="D63:D85"/>
    <mergeCell ref="D95:J95"/>
    <mergeCell ref="D93:D94"/>
    <mergeCell ref="D89:D92"/>
    <mergeCell ref="C89:C92"/>
    <mergeCell ref="B89:B92"/>
  </mergeCells>
  <printOptions/>
  <pageMargins left="0.28" right="0.1968503937007874" top="0.32" bottom="0.2362204724409449" header="0.1968503937007874" footer="0.1968503937007874"/>
  <pageSetup horizontalDpi="600" verticalDpi="600" orientation="landscape" paperSize="9" scale="67" r:id="rId1"/>
  <rowBreaks count="2" manualBreakCount="2">
    <brk id="32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2019-10-15T11:24:59Z</cp:lastPrinted>
  <dcterms:created xsi:type="dcterms:W3CDTF">2018-12-04T09:08:53Z</dcterms:created>
  <dcterms:modified xsi:type="dcterms:W3CDTF">2019-12-24T07:46:28Z</dcterms:modified>
  <cp:category/>
  <cp:version/>
  <cp:contentType/>
  <cp:contentStatus/>
</cp:coreProperties>
</file>