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firstSheet="1" activeTab="1"/>
  </bookViews>
  <sheets>
    <sheet name="додаток 2" sheetId="1" r:id="rId1"/>
    <sheet name="додаток 7" sheetId="2" r:id="rId2"/>
  </sheets>
  <definedNames>
    <definedName name="_xlnm.Print_Area" localSheetId="1">'додаток 7'!$A$1:$J$95</definedName>
  </definedNames>
  <calcPr fullCalcOnLoad="1"/>
</workbook>
</file>

<file path=xl/sharedStrings.xml><?xml version="1.0" encoding="utf-8"?>
<sst xmlns="http://schemas.openxmlformats.org/spreadsheetml/2006/main" count="372" uniqueCount="272">
  <si>
    <t>Додаток 2</t>
  </si>
  <si>
    <t>Фінансування місцевого бюджету на 20__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</si>
  <si>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</si>
  <si>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</si>
  <si>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</si>
  <si>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</si>
  <si>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</si>
  <si>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</si>
  <si>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</si>
  <si>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</si>
  <si>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</si>
  <si>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</si>
  <si>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</si>
  <si>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</si>
  <si>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</si>
  <si>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</si>
  <si>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</si>
  <si>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</si>
  <si>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</si>
  <si>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</si>
  <si>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</si>
  <si>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</si>
  <si>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 xml:space="preserve">"Про місцевий бюджет м.Березань на 2018 рік" </t>
  </si>
  <si>
    <t>від 15.11.2018  № 596-56-VII</t>
  </si>
  <si>
    <t>до рішення Березанської міської ради</t>
  </si>
  <si>
    <t>К.Г. Яхно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</si>
  <si>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</si>
  <si>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</si>
  <si>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Функціональної класифікації видатків та кредитування бюджету</t>
    </r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</si>
  <si>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</si>
  <si>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</si>
  <si>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</si>
  <si>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</si>
  <si>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02</t>
  </si>
  <si>
    <t>Виконавчий комітет Березанської міської ради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</si>
  <si>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 val="single"/>
        <sz val="11"/>
        <rFont val="Times New Roman"/>
        <family val="1"/>
      </rPr>
      <t xml:space="preserve">здійснення представницьких </t>
    </r>
    <r>
      <rPr>
        <sz val="11"/>
        <rFont val="Times New Roman"/>
        <family val="1"/>
      </rPr>
      <t xml:space="preserve">та інших заходів на 2017-2021роки </t>
    </r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</si>
  <si>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</si>
  <si>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</si>
  <si>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</si>
  <si>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</si>
  <si>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</si>
  <si>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</si>
  <si>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</si>
  <si>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</si>
  <si>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</si>
  <si>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</si>
  <si>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</si>
  <si>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</si>
  <si>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</si>
  <si>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</si>
  <si>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</si>
  <si>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</si>
  <si>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</si>
  <si>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</si>
  <si>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</si>
  <si>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</si>
  <si>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</si>
  <si>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</si>
  <si>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</si>
  <si>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</si>
  <si>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</si>
  <si>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</si>
  <si>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</si>
  <si>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</si>
  <si>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</si>
  <si>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</si>
  <si>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</si>
  <si>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</si>
  <si>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</si>
  <si>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</si>
  <si>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</si>
  <si>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</si>
  <si>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</si>
  <si>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</si>
  <si>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</si>
  <si>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</si>
  <si>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</si>
  <si>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</si>
  <si>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</si>
  <si>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</si>
  <si>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</si>
  <si>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</si>
  <si>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</si>
  <si>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</si>
  <si>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</si>
  <si>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</si>
  <si>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</si>
  <si>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</si>
  <si>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</si>
  <si>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</si>
  <si>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</si>
  <si>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</si>
  <si>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</si>
  <si>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</si>
  <si>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Програма розвитку системи освіти міста Березань на 2018-2020 роки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</si>
  <si>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</si>
  <si>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</si>
  <si>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</si>
  <si>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</si>
  <si>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</si>
  <si>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</si>
  <si>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</si>
  <si>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</si>
  <si>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</si>
  <si>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</si>
  <si>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</si>
  <si>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Програма з військово - патріотичного виховання та допризовної підготовки, підготовки молоді до служби в Збройних Силах України в м.Березань на 2016 - 2020 роки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</si>
  <si>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</si>
  <si>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</si>
  <si>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</si>
  <si>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</si>
  <si>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№ 430-43-VII від 19.12.2017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</si>
  <si>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</si>
  <si>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</si>
  <si>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</si>
  <si>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</si>
  <si>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</si>
  <si>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</si>
  <si>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</si>
  <si>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</si>
  <si>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</si>
  <si>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</si>
  <si>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</si>
  <si>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</si>
  <si>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</si>
  <si>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</si>
  <si>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</si>
  <si>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</si>
  <si>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>№ 313-31-VII від 06.04.2017</t>
  </si>
  <si>
    <t xml:space="preserve">Комплексні програми </t>
  </si>
  <si>
    <t>Всього по програмі</t>
  </si>
  <si>
    <t>0217442</t>
  </si>
  <si>
    <t>7442</t>
  </si>
  <si>
    <t>0456</t>
  </si>
  <si>
    <t>Утримання та розвиток інших об’єктів транспортної інфраструктури</t>
  </si>
  <si>
    <t>Розподіл витрат місцевого бюджету на реалізацію місцевих/регіональних програм у 2019 році</t>
  </si>
  <si>
    <t>0490</t>
  </si>
  <si>
    <t>№ 469-52-VI від 29.06.2015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</si>
  <si>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</si>
  <si>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</si>
  <si>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</si>
  <si>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</si>
  <si>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</si>
  <si>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</si>
  <si>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</si>
  <si>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</si>
  <si>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№ 662-59-VII від 22.01.2019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</si>
  <si>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</si>
  <si>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</si>
  <si>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</si>
  <si>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</si>
  <si>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</si>
  <si>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</si>
  <si>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</si>
  <si>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</si>
  <si>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</si>
  <si>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організації надання шефської допомоги Березанському міському військовому комісаріату на 2019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</si>
  <si>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2019 рік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</si>
  <si>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</si>
  <si>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</si>
  <si>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</si>
  <si>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</si>
  <si>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</si>
  <si>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</si>
  <si>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</si>
  <si>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</si>
  <si>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</si>
  <si>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</si>
  <si>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</si>
  <si>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</si>
  <si>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</si>
  <si>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</si>
  <si>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</si>
  <si>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</si>
  <si>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</si>
  <si>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</si>
  <si>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</si>
  <si>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</si>
  <si>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</si>
  <si>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Програма "Централізовані заходи з лікування хворих на цукровий діабет" на 2019 рік</t>
  </si>
  <si>
    <t>№ 676-61-VII від 31.01.2019</t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</si>
  <si>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</si>
  <si>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</si>
  <si>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</si>
  <si>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</si>
  <si>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</si>
  <si>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</si>
  <si>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</si>
  <si>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 xml:space="preserve">№ 619-57-VII від 21.12.2018  </t>
  </si>
  <si>
    <t>0212146</t>
  </si>
  <si>
    <t>2146</t>
  </si>
  <si>
    <t>Відшкодування вартості лікарських засобів для лікування окремих захворювань</t>
  </si>
  <si>
    <t>Програма "Доступні ліки" на 2019-2020 роки</t>
  </si>
  <si>
    <t>№ 674-61-VII від 31.01.2019</t>
  </si>
  <si>
    <t>0212010</t>
  </si>
  <si>
    <t>2010</t>
  </si>
  <si>
    <t>0731</t>
  </si>
  <si>
    <t>Багатопрофільна стаціонарна медична допомога населенню</t>
  </si>
  <si>
    <t xml:space="preserve">Програма "Здоров`я" </t>
  </si>
  <si>
    <t>№ 675-61-VII від 31.01.2019</t>
  </si>
  <si>
    <t>Програма  "Висвітлення діяльності Березанської міської ради та її виконавчого комітету в ЗМІ на 2019"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</si>
  <si>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</si>
  <si>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</si>
  <si>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</si>
  <si>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</si>
  <si>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підвищення енегроефективності та зменшення споживання енергоносіїв м.Березань на 2017-2020 роки</t>
  </si>
  <si>
    <t>0217640</t>
  </si>
  <si>
    <t>7640</t>
  </si>
  <si>
    <t>0470</t>
  </si>
  <si>
    <t>Заходи з енергозбереження</t>
  </si>
  <si>
    <t>№352-36-7 від 13.07.2017</t>
  </si>
  <si>
    <t>6012</t>
  </si>
  <si>
    <t>6090</t>
  </si>
  <si>
    <t>0216012</t>
  </si>
  <si>
    <t>Забезпечення діяльності з виробництва, транспортування, постачання теплової енергії</t>
  </si>
  <si>
    <t>0216090</t>
  </si>
  <si>
    <t>0640</t>
  </si>
  <si>
    <t>Інша діяльність у сфері житлово-комунального господарства</t>
  </si>
  <si>
    <t>0611170</t>
  </si>
  <si>
    <t>1170</t>
  </si>
  <si>
    <t>Забезпечення діяльності інклюзивно-ресурсних центрів</t>
  </si>
  <si>
    <t>№ 670-59-VII від 22.01.2019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</si>
  <si>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</si>
  <si>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</si>
  <si>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</si>
  <si>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</si>
  <si>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</si>
  <si>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</si>
  <si>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 xml:space="preserve">Програма з відзначення державних свят та пам"ятних дат  на 2019 рік </t>
  </si>
  <si>
    <t>№ 729-65-VII від 18.04.2019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</si>
  <si>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</si>
  <si>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</si>
  <si>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</si>
  <si>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</si>
  <si>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</si>
  <si>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 xml:space="preserve"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</si>
  <si>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</si>
  <si>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</si>
  <si>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</si>
  <si>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Програма розвитку галузі культури і туризму в м.Березань на 2017-2020 роки</t>
  </si>
  <si>
    <t>4030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</si>
  <si>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</si>
  <si>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</si>
  <si>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</si>
  <si>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</si>
  <si>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Забезпечення діяльності бібліотек</t>
  </si>
  <si>
    <t>Підтримка діяльності Баришівського міськрайонного відділу філії державної установи «Центр пробації» у місті Києві та Київській  області  з метою забезпечення безпеки громадян шляхом виправлення засуджених  та профілактики вчинення ними повторних злочинів на  території  Березанської міської об’єднаної територіальної громади на 2019-2021 роки</t>
  </si>
  <si>
    <t>№ 745-67-VII від 16.05.2019</t>
  </si>
  <si>
    <t>№ 746-67-VII від 16.05.2019</t>
  </si>
  <si>
    <t>№ 747-67-VII від 16.05.2019</t>
  </si>
  <si>
    <r>
      <t>«Питна вода міста Березань на 2018-2020 роки»</t>
    </r>
    <r>
      <rPr>
        <sz val="11"/>
        <rFont val="Times New Roman"/>
        <family val="1"/>
      </rPr>
      <t xml:space="preserve"> </t>
    </r>
  </si>
  <si>
    <t>№ 748-67-VII від 16.05.2019</t>
  </si>
  <si>
    <t>№ 749-67-VII від 16.05.2019</t>
  </si>
  <si>
    <t>№ 751-67-VII від 16.05.2019</t>
  </si>
  <si>
    <t>Програма будівництва, реконструкції та ремонту об`єктів інфраструктури м.Березань на 2017-2020 роки</t>
  </si>
  <si>
    <t>6-й додаток =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</si>
  <si>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</si>
  <si>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</si>
  <si>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</si>
  <si>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</si>
  <si>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</si>
  <si>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</si>
  <si>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3719770</t>
  </si>
  <si>
    <t>9770</t>
  </si>
  <si>
    <t xml:space="preserve">Інші субвенції з місцевого бюджету </t>
  </si>
  <si>
    <t>не включено в 6-й додаток</t>
  </si>
  <si>
    <t>№ 294-30-VII від 03.03.2017</t>
  </si>
  <si>
    <t>№ 764-69 -VII від 10.06.2019</t>
  </si>
  <si>
    <t>№ 762-69-VII від 10.06.2019</t>
  </si>
  <si>
    <t>Міський голова</t>
  </si>
  <si>
    <t>В.Г.Тимченко</t>
  </si>
  <si>
    <t>від 25.06.2019  № 770-70 -VII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</si>
</sst>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\ _₴_-;\-* #,##0.0\ _₴_-;_-* &quot;-&quot;??\ _₴_-;_-@_-"/>
    <numFmt numFmtId="194" formatCode="_-* #,##0\ _₴_-;\-* #,##0\ _₴_-;_-* &quot;-&quot;??\ _₴_-;_-@_-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i/>
      <u val="single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192" fontId="30" fillId="0" borderId="11" xfId="48" applyNumberFormat="1" applyFont="1" applyFill="1" applyBorder="1" applyAlignment="1">
      <alignment horizontal="left" vertical="center" wrapText="1"/>
      <protection/>
    </xf>
    <xf numFmtId="192" fontId="30" fillId="0" borderId="11" xfId="48" applyNumberFormat="1" applyFont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justify" wrapText="1"/>
    </xf>
    <xf numFmtId="0" fontId="30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wrapText="1"/>
    </xf>
    <xf numFmtId="192" fontId="30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9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justify" wrapText="1"/>
    </xf>
    <xf numFmtId="49" fontId="2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92" fontId="33" fillId="25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/>
    </xf>
    <xf numFmtId="192" fontId="2" fillId="0" borderId="11" xfId="0" applyNumberFormat="1" applyFont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center"/>
    </xf>
    <xf numFmtId="192" fontId="2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center"/>
    </xf>
    <xf numFmtId="192" fontId="30" fillId="0" borderId="11" xfId="0" applyNumberFormat="1" applyFont="1" applyBorder="1" applyAlignment="1">
      <alignment horizontal="center" vertical="top" wrapText="1"/>
    </xf>
    <xf numFmtId="192" fontId="30" fillId="24" borderId="11" xfId="0" applyNumberFormat="1" applyFont="1" applyFill="1" applyBorder="1" applyAlignment="1">
      <alignment horizontal="center" vertical="top" wrapText="1"/>
    </xf>
    <xf numFmtId="192" fontId="34" fillId="24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192" fontId="33" fillId="0" borderId="11" xfId="0" applyNumberFormat="1" applyFont="1" applyBorder="1" applyAlignment="1">
      <alignment horizontal="center" vertical="top" wrapText="1"/>
    </xf>
    <xf numFmtId="192" fontId="33" fillId="0" borderId="11" xfId="0" applyNumberFormat="1" applyFont="1" applyBorder="1" applyAlignment="1">
      <alignment horizontal="center" vertical="center" wrapText="1"/>
    </xf>
    <xf numFmtId="192" fontId="30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0" fontId="30" fillId="0" borderId="11" xfId="0" applyFont="1" applyFill="1" applyBorder="1" applyAlignment="1">
      <alignment wrapText="1"/>
    </xf>
    <xf numFmtId="0" fontId="30" fillId="0" borderId="11" xfId="0" applyFont="1" applyFill="1" applyBorder="1" applyAlignment="1" quotePrefix="1">
      <alignment horizontal="left" vertical="center" wrapText="1"/>
    </xf>
    <xf numFmtId="0" fontId="30" fillId="26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justify" wrapText="1"/>
    </xf>
    <xf numFmtId="0" fontId="30" fillId="0" borderId="11" xfId="0" applyFont="1" applyFill="1" applyBorder="1" applyAlignment="1">
      <alignment horizontal="justify" vertical="center" wrapText="1"/>
    </xf>
    <xf numFmtId="0" fontId="30" fillId="0" borderId="11" xfId="0" applyFont="1" applyBorder="1" applyAlignment="1">
      <alignment horizontal="justify" vertical="center" wrapText="1"/>
    </xf>
    <xf numFmtId="49" fontId="30" fillId="0" borderId="11" xfId="0" applyNumberFormat="1" applyFont="1" applyFill="1" applyBorder="1" applyAlignment="1">
      <alignment vertical="center"/>
    </xf>
    <xf numFmtId="192" fontId="33" fillId="24" borderId="11" xfId="0" applyNumberFormat="1" applyFont="1" applyFill="1" applyBorder="1" applyAlignment="1">
      <alignment horizontal="center" vertical="top" wrapText="1"/>
    </xf>
    <xf numFmtId="0" fontId="34" fillId="24" borderId="0" xfId="0" applyFont="1" applyFill="1" applyAlignment="1">
      <alignment/>
    </xf>
    <xf numFmtId="0" fontId="30" fillId="0" borderId="12" xfId="0" applyFont="1" applyBorder="1" applyAlignment="1">
      <alignment horizontal="justify" wrapText="1"/>
    </xf>
    <xf numFmtId="0" fontId="30" fillId="0" borderId="12" xfId="0" applyFont="1" applyBorder="1" applyAlignment="1">
      <alignment wrapText="1"/>
    </xf>
    <xf numFmtId="192" fontId="3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92" fontId="34" fillId="0" borderId="11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2" fillId="0" borderId="11" xfId="0" applyFont="1" applyFill="1" applyBorder="1" applyAlignment="1" quotePrefix="1">
      <alignment horizontal="left" vertical="center" wrapText="1"/>
    </xf>
    <xf numFmtId="192" fontId="30" fillId="0" borderId="11" xfId="0" applyNumberFormat="1" applyFont="1" applyFill="1" applyBorder="1" applyAlignment="1">
      <alignment horizontal="center" vertical="top" wrapText="1"/>
    </xf>
    <xf numFmtId="0" fontId="33" fillId="25" borderId="11" xfId="0" applyFont="1" applyFill="1" applyBorder="1" applyAlignment="1" quotePrefix="1">
      <alignment horizontal="center" vertical="center"/>
    </xf>
    <xf numFmtId="0" fontId="33" fillId="25" borderId="11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" fillId="0" borderId="11" xfId="0" applyFont="1" applyBorder="1" applyAlignment="1">
      <alignment horizontal="justify" vertical="center" wrapText="1"/>
    </xf>
    <xf numFmtId="192" fontId="34" fillId="0" borderId="11" xfId="48" applyNumberFormat="1" applyFont="1" applyFill="1" applyBorder="1" applyAlignment="1">
      <alignment horizontal="left" vertical="center" wrapText="1"/>
      <protection/>
    </xf>
    <xf numFmtId="0" fontId="25" fillId="24" borderId="11" xfId="0" applyFont="1" applyFill="1" applyBorder="1" applyAlignment="1">
      <alignment horizontal="left" vertical="center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192" fontId="33" fillId="0" borderId="11" xfId="0" applyNumberFormat="1" applyFont="1" applyFill="1" applyBorder="1" applyAlignment="1">
      <alignment horizontal="center" vertical="top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192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1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49" fontId="37" fillId="0" borderId="0" xfId="0" applyNumberFormat="1" applyFont="1" applyAlignment="1">
      <alignment/>
    </xf>
    <xf numFmtId="0" fontId="29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0" fillId="0" borderId="11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4" fillId="0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9" fontId="2" fillId="0" borderId="20" xfId="59" applyFont="1" applyBorder="1" applyAlignment="1">
      <alignment horizontal="right"/>
    </xf>
    <xf numFmtId="0" fontId="0" fillId="0" borderId="21" xfId="0" applyBorder="1" applyAlignment="1">
      <alignment horizontal="right"/>
    </xf>
    <xf numFmtId="179" fontId="2" fillId="0" borderId="0" xfId="59" applyFont="1" applyAlignment="1">
      <alignment/>
    </xf>
    <xf numFmtId="0" fontId="1" fillId="0" borderId="0" xfId="0" applyFont="1" applyAlignment="1">
      <alignment/>
    </xf>
    <xf numFmtId="179" fontId="2" fillId="0" borderId="22" xfId="59" applyFont="1" applyBorder="1" applyAlignment="1">
      <alignment/>
    </xf>
    <xf numFmtId="0" fontId="0" fillId="0" borderId="23" xfId="0" applyBorder="1" applyAlignment="1">
      <alignment/>
    </xf>
    <xf numFmtId="0" fontId="30" fillId="0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192" fontId="30" fillId="0" borderId="11" xfId="48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/>
    </xf>
    <xf numFmtId="0" fontId="1" fillId="24" borderId="2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2" fillId="25" borderId="11" xfId="0" applyNumberFormat="1" applyFont="1" applyFill="1" applyBorder="1" applyAlignment="1">
      <alignment horizontal="center" vertical="top" wrapText="1"/>
    </xf>
    <xf numFmtId="0" fontId="1" fillId="24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30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0" fillId="0" borderId="24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30" fillId="0" borderId="11" xfId="0" applyFont="1" applyBorder="1" applyAlignment="1">
      <alignment horizontal="left" vertical="center"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1" fillId="24" borderId="26" xfId="0" applyFont="1" applyFill="1" applyBorder="1" applyAlignment="1">
      <alignment horizontal="left" vertical="center"/>
    </xf>
    <xf numFmtId="0" fontId="30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24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33" fillId="25" borderId="11" xfId="0" applyFont="1" applyFill="1" applyBorder="1" applyAlignment="1">
      <alignment horizontal="center" vertical="top" wrapText="1"/>
    </xf>
    <xf numFmtId="0" fontId="25" fillId="25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9" fontId="33" fillId="25" borderId="11" xfId="0" applyNumberFormat="1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49" fontId="33" fillId="25" borderId="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3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49" fontId="27" fillId="0" borderId="11" xfId="0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92" fontId="30" fillId="0" borderId="24" xfId="48" applyNumberFormat="1" applyFont="1" applyBorder="1" applyAlignment="1">
      <alignment horizontal="left" wrapText="1"/>
      <protection/>
    </xf>
    <xf numFmtId="192" fontId="30" fillId="0" borderId="26" xfId="48" applyNumberFormat="1" applyFont="1" applyBorder="1" applyAlignment="1">
      <alignment horizontal="left" wrapText="1"/>
      <protection/>
    </xf>
    <xf numFmtId="0" fontId="1" fillId="0" borderId="1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I6" sqref="I6"/>
    </sheetView>
  </sheetViews>
  <sheetFormatPr defaultColWidth="9.00390625" defaultRowHeight="12.75"/>
  <cols>
    <col min="1" max="1" width="11.25390625" style="0" customWidth="1"/>
    <col min="2" max="2" width="61.625" style="0" customWidth="1"/>
    <col min="3" max="3" width="19.375" style="0" customWidth="1"/>
    <col min="4" max="4" width="18.875" style="0" customWidth="1"/>
    <col min="5" max="5" width="18.75390625" style="0" customWidth="1"/>
    <col min="6" max="6" width="21.125" style="0" customWidth="1"/>
  </cols>
  <sheetData>
    <row r="1" spans="4:7" ht="12" customHeight="1">
      <c r="D1" s="109" t="s">
        <v>0</v>
      </c>
      <c r="E1" s="110"/>
      <c r="F1" s="1"/>
      <c r="G1" s="8"/>
    </row>
    <row r="2" spans="4:7" ht="15" customHeight="1">
      <c r="D2" s="111" t="s">
        <v>24</v>
      </c>
      <c r="E2" s="112"/>
      <c r="F2" s="11"/>
      <c r="G2" s="11"/>
    </row>
    <row r="3" spans="4:7" ht="28.5" customHeight="1">
      <c r="D3" s="111" t="s">
        <v>22</v>
      </c>
      <c r="E3" s="112"/>
      <c r="F3" s="11"/>
      <c r="G3" s="11"/>
    </row>
    <row r="4" spans="4:7" ht="15">
      <c r="D4" s="113" t="s">
        <v>23</v>
      </c>
      <c r="E4" s="112"/>
      <c r="F4" s="11"/>
      <c r="G4" s="11"/>
    </row>
    <row r="6" ht="18.75">
      <c r="C6" s="2" t="s">
        <v>1</v>
      </c>
    </row>
    <row r="7" ht="18.75">
      <c r="F7" s="3" t="s">
        <v>2</v>
      </c>
    </row>
    <row r="8" spans="1:6" ht="21.75" customHeight="1">
      <c r="A8" s="107" t="s">
        <v>3</v>
      </c>
      <c r="B8" s="107" t="s">
        <v>4</v>
      </c>
      <c r="C8" s="107" t="s">
        <v>5</v>
      </c>
      <c r="D8" s="107" t="s">
        <v>6</v>
      </c>
      <c r="E8" s="114" t="s">
        <v>7</v>
      </c>
      <c r="F8" s="115"/>
    </row>
    <row r="9" spans="1:6" ht="39" customHeight="1">
      <c r="A9" s="108"/>
      <c r="B9" s="108"/>
      <c r="C9" s="108"/>
      <c r="D9" s="108"/>
      <c r="E9" s="4" t="s">
        <v>8</v>
      </c>
      <c r="F9" s="4" t="s">
        <v>9</v>
      </c>
    </row>
    <row r="10" spans="1:6" ht="18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8.75" customHeight="1">
      <c r="A11" s="104" t="s">
        <v>10</v>
      </c>
      <c r="B11" s="105"/>
      <c r="C11" s="105"/>
      <c r="D11" s="105"/>
      <c r="E11" s="105"/>
      <c r="F11" s="106"/>
    </row>
    <row r="12" spans="1:6" ht="20.25" customHeight="1">
      <c r="A12" s="6">
        <v>200000</v>
      </c>
      <c r="B12" s="7" t="s">
        <v>11</v>
      </c>
      <c r="C12" s="7"/>
      <c r="D12" s="7"/>
      <c r="E12" s="7"/>
      <c r="F12" s="7"/>
    </row>
    <row r="13" spans="1:6" ht="17.25" customHeight="1">
      <c r="A13" s="9">
        <v>208000</v>
      </c>
      <c r="B13" s="9" t="s">
        <v>16</v>
      </c>
      <c r="C13" s="7"/>
      <c r="D13" s="7"/>
      <c r="E13" s="7"/>
      <c r="F13" s="7"/>
    </row>
    <row r="14" spans="1:6" ht="16.5" customHeight="1">
      <c r="A14" s="9">
        <v>208100</v>
      </c>
      <c r="B14" s="9" t="s">
        <v>19</v>
      </c>
      <c r="C14" s="7"/>
      <c r="D14" s="7"/>
      <c r="E14" s="7"/>
      <c r="F14" s="7"/>
    </row>
    <row r="15" spans="1:6" ht="18.75">
      <c r="A15" s="9">
        <v>208200</v>
      </c>
      <c r="B15" s="9" t="s">
        <v>20</v>
      </c>
      <c r="C15" s="5"/>
      <c r="D15" s="5"/>
      <c r="E15" s="5"/>
      <c r="F15" s="5"/>
    </row>
    <row r="16" spans="1:6" ht="36" customHeight="1">
      <c r="A16" s="9">
        <v>208400</v>
      </c>
      <c r="B16" s="9" t="s">
        <v>18</v>
      </c>
      <c r="C16" s="5"/>
      <c r="D16" s="5"/>
      <c r="E16" s="5"/>
      <c r="F16" s="5"/>
    </row>
    <row r="17" spans="1:6" ht="19.5" customHeight="1">
      <c r="A17" s="6" t="s">
        <v>12</v>
      </c>
      <c r="B17" s="7" t="s">
        <v>13</v>
      </c>
      <c r="C17" s="7"/>
      <c r="D17" s="7"/>
      <c r="E17" s="7"/>
      <c r="F17" s="7"/>
    </row>
    <row r="18" spans="1:6" ht="20.25" customHeight="1">
      <c r="A18" s="104" t="s">
        <v>14</v>
      </c>
      <c r="B18" s="105"/>
      <c r="C18" s="105"/>
      <c r="D18" s="105"/>
      <c r="E18" s="105"/>
      <c r="F18" s="106"/>
    </row>
    <row r="19" spans="1:6" ht="22.5" customHeight="1">
      <c r="A19" s="6">
        <v>600000</v>
      </c>
      <c r="B19" s="7" t="s">
        <v>15</v>
      </c>
      <c r="C19" s="7"/>
      <c r="D19" s="7"/>
      <c r="E19" s="7"/>
      <c r="F19" s="7"/>
    </row>
    <row r="20" spans="1:6" ht="20.25" customHeight="1">
      <c r="A20" s="9">
        <v>602000</v>
      </c>
      <c r="B20" s="9" t="s">
        <v>17</v>
      </c>
      <c r="C20" s="7"/>
      <c r="D20" s="7"/>
      <c r="E20" s="7"/>
      <c r="F20" s="7"/>
    </row>
    <row r="21" spans="1:6" ht="20.25" customHeight="1">
      <c r="A21" s="9">
        <v>602100</v>
      </c>
      <c r="B21" s="9" t="s">
        <v>19</v>
      </c>
      <c r="C21" s="7"/>
      <c r="D21" s="7"/>
      <c r="E21" s="7"/>
      <c r="F21" s="7"/>
    </row>
    <row r="22" spans="1:6" ht="18.75">
      <c r="A22" s="9">
        <v>602200</v>
      </c>
      <c r="B22" s="9" t="s">
        <v>20</v>
      </c>
      <c r="C22" s="5"/>
      <c r="D22" s="5"/>
      <c r="E22" s="5"/>
      <c r="F22" s="5"/>
    </row>
    <row r="23" spans="1:6" ht="37.5" customHeight="1">
      <c r="A23" s="9">
        <v>602400</v>
      </c>
      <c r="B23" s="9" t="s">
        <v>18</v>
      </c>
      <c r="C23" s="5"/>
      <c r="D23" s="5"/>
      <c r="E23" s="5"/>
      <c r="F23" s="5"/>
    </row>
    <row r="24" spans="1:6" ht="18.75" customHeight="1">
      <c r="A24" s="6" t="s">
        <v>12</v>
      </c>
      <c r="B24" s="7" t="s">
        <v>13</v>
      </c>
      <c r="C24" s="7"/>
      <c r="D24" s="7"/>
      <c r="E24" s="7"/>
      <c r="F24" s="7"/>
    </row>
    <row r="27" spans="1:4" ht="18.75">
      <c r="A27" s="3"/>
      <c r="C27" s="10"/>
      <c r="D27" s="10"/>
    </row>
    <row r="29" spans="2:5" ht="18">
      <c r="B29" s="10" t="s">
        <v>21</v>
      </c>
      <c r="E29" s="10" t="s">
        <v>25</v>
      </c>
    </row>
  </sheetData>
  <sheetProtection/>
  <mergeCells count="11">
    <mergeCell ref="D1:E1"/>
    <mergeCell ref="D2:E2"/>
    <mergeCell ref="D3:E3"/>
    <mergeCell ref="D4:E4"/>
    <mergeCell ref="E8:F8"/>
    <mergeCell ref="A11:F11"/>
    <mergeCell ref="A18:F18"/>
    <mergeCell ref="A8:A9"/>
    <mergeCell ref="B8:B9"/>
    <mergeCell ref="C8:C9"/>
    <mergeCell ref="D8:D9"/>
  </mergeCells>
  <printOptions/>
  <pageMargins left="0.36" right="0.26" top="0.51" bottom="0.39" header="0.5" footer="0.3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BreakPreview" zoomScale="85" zoomScaleSheetLayoutView="85" workbookViewId="0" topLeftCell="A1">
      <selection activeCell="G5" sqref="G5"/>
    </sheetView>
  </sheetViews>
  <sheetFormatPr defaultColWidth="9.00390625" defaultRowHeight="12.75"/>
  <cols>
    <col min="1" max="1" width="9.75390625" style="27" customWidth="1"/>
    <col min="2" max="2" width="9.875" style="27" customWidth="1"/>
    <col min="3" max="3" width="9.375" style="27" customWidth="1"/>
    <col min="4" max="4" width="55.375" style="53" customWidth="1"/>
    <col min="5" max="5" width="52.75390625" style="28" customWidth="1"/>
    <col min="6" max="6" width="25.00390625" style="28" customWidth="1"/>
    <col min="7" max="7" width="15.00390625" style="84" customWidth="1"/>
    <col min="8" max="8" width="14.125" style="28" customWidth="1"/>
    <col min="9" max="9" width="14.25390625" style="28" customWidth="1"/>
    <col min="10" max="10" width="16.875" style="28" customWidth="1"/>
    <col min="11" max="11" width="13.125" style="28" customWidth="1"/>
    <col min="12" max="16384" width="9.125" style="28" customWidth="1"/>
  </cols>
  <sheetData>
    <row r="1" spans="7:10" ht="15">
      <c r="G1" s="109" t="s">
        <v>30</v>
      </c>
      <c r="H1" s="198"/>
      <c r="I1" s="198"/>
      <c r="J1" s="198"/>
    </row>
    <row r="2" spans="7:11" ht="14.25" customHeight="1">
      <c r="G2" s="111" t="s">
        <v>138</v>
      </c>
      <c r="H2" s="198"/>
      <c r="I2" s="198"/>
      <c r="J2" s="198"/>
      <c r="K2" s="29"/>
    </row>
    <row r="3" spans="7:11" ht="15" customHeight="1">
      <c r="G3" s="111" t="s">
        <v>139</v>
      </c>
      <c r="H3" s="198"/>
      <c r="I3" s="198"/>
      <c r="J3" s="198"/>
      <c r="K3" s="30"/>
    </row>
    <row r="4" spans="7:11" ht="15">
      <c r="G4" s="201" t="s">
        <v>271</v>
      </c>
      <c r="H4" s="202"/>
      <c r="I4" s="202"/>
      <c r="J4" s="202"/>
      <c r="K4" s="29"/>
    </row>
    <row r="5" ht="15">
      <c r="H5" s="13"/>
    </row>
    <row r="6" ht="20.25">
      <c r="C6" s="26" t="s">
        <v>135</v>
      </c>
    </row>
    <row r="7" spans="1:10" ht="15">
      <c r="A7" s="31"/>
      <c r="J7" s="12" t="s">
        <v>2</v>
      </c>
    </row>
    <row r="8" spans="1:10" ht="67.5" customHeight="1">
      <c r="A8" s="190" t="s">
        <v>26</v>
      </c>
      <c r="B8" s="190" t="s">
        <v>27</v>
      </c>
      <c r="C8" s="190" t="s">
        <v>28</v>
      </c>
      <c r="D8" s="191" t="s">
        <v>181</v>
      </c>
      <c r="E8" s="193" t="s">
        <v>31</v>
      </c>
      <c r="F8" s="193" t="s">
        <v>32</v>
      </c>
      <c r="G8" s="199" t="s">
        <v>5</v>
      </c>
      <c r="H8" s="193" t="s">
        <v>6</v>
      </c>
      <c r="I8" s="193" t="s">
        <v>7</v>
      </c>
      <c r="J8" s="194"/>
    </row>
    <row r="9" spans="1:10" ht="36.75" customHeight="1">
      <c r="A9" s="190"/>
      <c r="B9" s="190"/>
      <c r="C9" s="190"/>
      <c r="D9" s="192"/>
      <c r="E9" s="194"/>
      <c r="F9" s="194"/>
      <c r="G9" s="200"/>
      <c r="H9" s="194"/>
      <c r="I9" s="38" t="s">
        <v>8</v>
      </c>
      <c r="J9" s="39" t="s">
        <v>9</v>
      </c>
    </row>
    <row r="10" spans="1:10" ht="15.75">
      <c r="A10" s="24">
        <v>1</v>
      </c>
      <c r="B10" s="24">
        <v>2</v>
      </c>
      <c r="C10" s="24">
        <v>3</v>
      </c>
      <c r="D10" s="54">
        <v>4</v>
      </c>
      <c r="E10" s="25">
        <v>5</v>
      </c>
      <c r="F10" s="25">
        <v>6</v>
      </c>
      <c r="G10" s="85">
        <v>7</v>
      </c>
      <c r="H10" s="25">
        <v>8</v>
      </c>
      <c r="I10" s="25">
        <v>9</v>
      </c>
      <c r="J10" s="25">
        <v>10</v>
      </c>
    </row>
    <row r="11" spans="1:10" ht="15.75" customHeight="1">
      <c r="A11" s="138" t="s">
        <v>33</v>
      </c>
      <c r="B11" s="138"/>
      <c r="C11" s="138"/>
      <c r="D11" s="164" t="s">
        <v>34</v>
      </c>
      <c r="E11" s="164"/>
      <c r="F11" s="186"/>
      <c r="G11" s="86">
        <f>H11+I11</f>
        <v>4854632</v>
      </c>
      <c r="H11" s="40">
        <f>H16+H17+H18+H19+H20+H21+H22+H23+H24+H25+H26+H27+H28</f>
        <v>2660215</v>
      </c>
      <c r="I11" s="40">
        <f>I16+I17+I18+I19+I20+I21+I22+I23+I24+I25+I26+I27+I28</f>
        <v>2194417</v>
      </c>
      <c r="J11" s="40">
        <f>J16+J17+J18+J19+J20+J21+J22+J23+J24+J25+J26+J27+J28</f>
        <v>2194417</v>
      </c>
    </row>
    <row r="12" spans="1:10" ht="60">
      <c r="A12" s="148" t="s">
        <v>41</v>
      </c>
      <c r="B12" s="146" t="s">
        <v>42</v>
      </c>
      <c r="C12" s="146" t="s">
        <v>43</v>
      </c>
      <c r="D12" s="154" t="s">
        <v>40</v>
      </c>
      <c r="E12" s="14" t="s">
        <v>35</v>
      </c>
      <c r="F12" s="41" t="s">
        <v>44</v>
      </c>
      <c r="G12" s="44">
        <f>H12+I12</f>
        <v>110000</v>
      </c>
      <c r="H12" s="42">
        <v>110000</v>
      </c>
      <c r="I12" s="42"/>
      <c r="J12" s="42"/>
    </row>
    <row r="13" spans="1:10" ht="93.75" customHeight="1">
      <c r="A13" s="149"/>
      <c r="B13" s="146"/>
      <c r="C13" s="146"/>
      <c r="D13" s="154"/>
      <c r="E13" s="14" t="s">
        <v>246</v>
      </c>
      <c r="F13" s="41" t="s">
        <v>247</v>
      </c>
      <c r="G13" s="44">
        <f>H13+I13</f>
        <v>15000</v>
      </c>
      <c r="H13" s="42"/>
      <c r="I13" s="42">
        <v>15000</v>
      </c>
      <c r="J13" s="42">
        <v>15000</v>
      </c>
    </row>
    <row r="14" spans="1:10" ht="45">
      <c r="A14" s="149"/>
      <c r="B14" s="146"/>
      <c r="C14" s="147"/>
      <c r="D14" s="154"/>
      <c r="E14" s="14" t="s">
        <v>156</v>
      </c>
      <c r="F14" s="43" t="s">
        <v>249</v>
      </c>
      <c r="G14" s="44">
        <f aca="true" t="shared" si="0" ref="G14:G28">H14+I14</f>
        <v>112810</v>
      </c>
      <c r="H14" s="42">
        <f>40000+72810</f>
        <v>112810</v>
      </c>
      <c r="I14" s="42"/>
      <c r="J14" s="42"/>
    </row>
    <row r="15" spans="1:10" ht="45">
      <c r="A15" s="150"/>
      <c r="B15" s="146"/>
      <c r="C15" s="147"/>
      <c r="D15" s="154"/>
      <c r="E15" s="14" t="s">
        <v>157</v>
      </c>
      <c r="F15" s="43" t="s">
        <v>248</v>
      </c>
      <c r="G15" s="44">
        <f t="shared" si="0"/>
        <v>1068671</v>
      </c>
      <c r="H15" s="42">
        <f>200000+159100+315000</f>
        <v>674100</v>
      </c>
      <c r="I15" s="42">
        <f>199900+194671</f>
        <v>394571</v>
      </c>
      <c r="J15" s="42">
        <f>I15</f>
        <v>394571</v>
      </c>
    </row>
    <row r="16" spans="1:10" s="75" customFormat="1" ht="15.75">
      <c r="A16" s="116" t="s">
        <v>130</v>
      </c>
      <c r="B16" s="155"/>
      <c r="C16" s="155"/>
      <c r="D16" s="156"/>
      <c r="E16" s="77"/>
      <c r="F16" s="78"/>
      <c r="G16" s="86">
        <f>G12+G13+G14+G15</f>
        <v>1306481</v>
      </c>
      <c r="H16" s="86">
        <f>H12+H13+H14+H15</f>
        <v>896910</v>
      </c>
      <c r="I16" s="86">
        <f>I12+I13+I14+I15</f>
        <v>409571</v>
      </c>
      <c r="J16" s="86">
        <f>J12+J13+J14+J15</f>
        <v>409571</v>
      </c>
    </row>
    <row r="17" spans="1:10" ht="19.5" customHeight="1">
      <c r="A17" s="21" t="s">
        <v>194</v>
      </c>
      <c r="B17" s="21" t="s">
        <v>195</v>
      </c>
      <c r="C17" s="21" t="s">
        <v>196</v>
      </c>
      <c r="D17" s="57" t="s">
        <v>197</v>
      </c>
      <c r="E17" s="162" t="s">
        <v>198</v>
      </c>
      <c r="F17" s="135" t="s">
        <v>199</v>
      </c>
      <c r="G17" s="44">
        <f t="shared" si="0"/>
        <v>85000</v>
      </c>
      <c r="H17" s="44">
        <f>35000+50000</f>
        <v>85000</v>
      </c>
      <c r="I17" s="42"/>
      <c r="J17" s="42"/>
    </row>
    <row r="18" spans="1:10" ht="19.5" customHeight="1">
      <c r="A18" s="62" t="s">
        <v>201</v>
      </c>
      <c r="B18" s="21" t="s">
        <v>202</v>
      </c>
      <c r="C18" s="21" t="s">
        <v>203</v>
      </c>
      <c r="D18" s="17" t="s">
        <v>204</v>
      </c>
      <c r="E18" s="163"/>
      <c r="F18" s="157"/>
      <c r="G18" s="44">
        <f t="shared" si="0"/>
        <v>75000</v>
      </c>
      <c r="H18" s="44">
        <v>75000</v>
      </c>
      <c r="I18" s="42"/>
      <c r="J18" s="42"/>
    </row>
    <row r="19" spans="1:10" ht="30">
      <c r="A19" s="33" t="s">
        <v>175</v>
      </c>
      <c r="B19" s="33" t="s">
        <v>176</v>
      </c>
      <c r="C19" s="33" t="s">
        <v>177</v>
      </c>
      <c r="D19" s="56" t="s">
        <v>178</v>
      </c>
      <c r="E19" s="22" t="s">
        <v>179</v>
      </c>
      <c r="F19" s="43" t="s">
        <v>180</v>
      </c>
      <c r="G19" s="44">
        <f t="shared" si="0"/>
        <v>380100</v>
      </c>
      <c r="H19" s="42">
        <v>380100</v>
      </c>
      <c r="I19" s="42"/>
      <c r="J19" s="42"/>
    </row>
    <row r="20" spans="1:10" ht="30">
      <c r="A20" s="21" t="s">
        <v>189</v>
      </c>
      <c r="B20" s="21" t="s">
        <v>190</v>
      </c>
      <c r="C20" s="21" t="s">
        <v>177</v>
      </c>
      <c r="D20" s="18" t="s">
        <v>191</v>
      </c>
      <c r="E20" s="17" t="s">
        <v>192</v>
      </c>
      <c r="F20" s="43" t="s">
        <v>193</v>
      </c>
      <c r="G20" s="44">
        <f t="shared" si="0"/>
        <v>90300</v>
      </c>
      <c r="H20" s="42">
        <v>90300</v>
      </c>
      <c r="I20" s="42"/>
      <c r="J20" s="42"/>
    </row>
    <row r="21" spans="1:10" ht="30" customHeight="1">
      <c r="A21" s="24" t="s">
        <v>53</v>
      </c>
      <c r="B21" s="24" t="s">
        <v>54</v>
      </c>
      <c r="C21" s="24" t="s">
        <v>55</v>
      </c>
      <c r="D21" s="57" t="s">
        <v>48</v>
      </c>
      <c r="E21" s="173" t="s">
        <v>36</v>
      </c>
      <c r="F21" s="178" t="s">
        <v>252</v>
      </c>
      <c r="G21" s="44">
        <f t="shared" si="0"/>
        <v>120000</v>
      </c>
      <c r="H21" s="42">
        <v>120000</v>
      </c>
      <c r="I21" s="42"/>
      <c r="J21" s="42"/>
    </row>
    <row r="22" spans="1:10" ht="60" customHeight="1">
      <c r="A22" s="24" t="s">
        <v>56</v>
      </c>
      <c r="B22" s="24" t="s">
        <v>57</v>
      </c>
      <c r="C22" s="24" t="s">
        <v>55</v>
      </c>
      <c r="D22" s="18" t="s">
        <v>49</v>
      </c>
      <c r="E22" s="173"/>
      <c r="F22" s="178"/>
      <c r="G22" s="44">
        <f t="shared" si="0"/>
        <v>400000</v>
      </c>
      <c r="H22" s="42">
        <f>400000</f>
        <v>400000</v>
      </c>
      <c r="I22" s="42"/>
      <c r="J22" s="42"/>
    </row>
    <row r="23" spans="1:10" ht="29.25" customHeight="1">
      <c r="A23" s="62" t="s">
        <v>182</v>
      </c>
      <c r="B23" s="21" t="s">
        <v>183</v>
      </c>
      <c r="C23" s="21" t="s">
        <v>60</v>
      </c>
      <c r="D23" s="65" t="s">
        <v>184</v>
      </c>
      <c r="E23" s="88" t="s">
        <v>250</v>
      </c>
      <c r="F23" s="41" t="s">
        <v>251</v>
      </c>
      <c r="G23" s="44">
        <f>H23+I23</f>
        <v>1784846</v>
      </c>
      <c r="H23" s="42"/>
      <c r="I23" s="46">
        <f>140000+1644846</f>
        <v>1784846</v>
      </c>
      <c r="J23" s="42">
        <f>I23</f>
        <v>1784846</v>
      </c>
    </row>
    <row r="24" spans="1:10" ht="45" customHeight="1">
      <c r="A24" s="24" t="s">
        <v>58</v>
      </c>
      <c r="B24" s="24" t="s">
        <v>59</v>
      </c>
      <c r="C24" s="24" t="s">
        <v>60</v>
      </c>
      <c r="D24" s="18" t="s">
        <v>50</v>
      </c>
      <c r="E24" s="17" t="s">
        <v>37</v>
      </c>
      <c r="F24" s="41" t="s">
        <v>45</v>
      </c>
      <c r="G24" s="44">
        <f t="shared" si="0"/>
        <v>400000</v>
      </c>
      <c r="H24" s="44">
        <v>400000</v>
      </c>
      <c r="I24" s="42"/>
      <c r="J24" s="42"/>
    </row>
    <row r="25" spans="1:10" ht="46.5" customHeight="1">
      <c r="A25" s="24" t="s">
        <v>61</v>
      </c>
      <c r="B25" s="24" t="s">
        <v>62</v>
      </c>
      <c r="C25" s="24" t="s">
        <v>60</v>
      </c>
      <c r="D25" s="19" t="s">
        <v>51</v>
      </c>
      <c r="E25" s="17" t="s">
        <v>38</v>
      </c>
      <c r="F25" s="41" t="s">
        <v>46</v>
      </c>
      <c r="G25" s="44">
        <f t="shared" si="0"/>
        <v>5000</v>
      </c>
      <c r="H25" s="44">
        <v>5000</v>
      </c>
      <c r="I25" s="42"/>
      <c r="J25" s="42"/>
    </row>
    <row r="26" spans="1:10" ht="31.5" customHeight="1">
      <c r="A26" s="35" t="s">
        <v>206</v>
      </c>
      <c r="B26" s="33" t="s">
        <v>207</v>
      </c>
      <c r="C26" s="33" t="s">
        <v>208</v>
      </c>
      <c r="D26" s="68" t="s">
        <v>209</v>
      </c>
      <c r="E26" s="17" t="s">
        <v>205</v>
      </c>
      <c r="F26" s="41" t="s">
        <v>210</v>
      </c>
      <c r="G26" s="44">
        <f t="shared" si="0"/>
        <v>5000</v>
      </c>
      <c r="H26" s="44">
        <v>5000</v>
      </c>
      <c r="I26" s="42"/>
      <c r="J26" s="42"/>
    </row>
    <row r="27" spans="1:10" ht="60">
      <c r="A27" s="24" t="s">
        <v>63</v>
      </c>
      <c r="B27" s="24" t="s">
        <v>64</v>
      </c>
      <c r="C27" s="24" t="s">
        <v>65</v>
      </c>
      <c r="D27" s="20" t="s">
        <v>52</v>
      </c>
      <c r="E27" s="17" t="s">
        <v>39</v>
      </c>
      <c r="F27" s="41" t="s">
        <v>47</v>
      </c>
      <c r="G27" s="44">
        <f t="shared" si="0"/>
        <v>122905</v>
      </c>
      <c r="H27" s="44">
        <f>442000-319095</f>
        <v>122905</v>
      </c>
      <c r="I27" s="42"/>
      <c r="J27" s="42"/>
    </row>
    <row r="28" spans="1:10" ht="90">
      <c r="A28" s="35" t="s">
        <v>231</v>
      </c>
      <c r="B28" s="33" t="s">
        <v>230</v>
      </c>
      <c r="C28" s="33" t="s">
        <v>232</v>
      </c>
      <c r="D28" s="76" t="s">
        <v>233</v>
      </c>
      <c r="E28" s="103" t="s">
        <v>235</v>
      </c>
      <c r="F28" s="43" t="s">
        <v>234</v>
      </c>
      <c r="G28" s="44">
        <f t="shared" si="0"/>
        <v>80000</v>
      </c>
      <c r="H28" s="44">
        <v>80000</v>
      </c>
      <c r="I28" s="42"/>
      <c r="J28" s="42"/>
    </row>
    <row r="29" spans="1:10" ht="15.75">
      <c r="A29" s="138" t="s">
        <v>67</v>
      </c>
      <c r="B29" s="138"/>
      <c r="C29" s="138"/>
      <c r="D29" s="171" t="s">
        <v>66</v>
      </c>
      <c r="E29" s="171"/>
      <c r="F29" s="172"/>
      <c r="G29" s="86">
        <f>H29+I29</f>
        <v>67384387.47</v>
      </c>
      <c r="H29" s="40">
        <f>H38</f>
        <v>67384387.47</v>
      </c>
      <c r="I29" s="40">
        <f>I30+I31+I32+I33+I34+I35+I37</f>
        <v>0</v>
      </c>
      <c r="J29" s="40">
        <f>J30+J31+J32+J33+J34+J35+J37</f>
        <v>0</v>
      </c>
    </row>
    <row r="30" spans="1:10" ht="15.75">
      <c r="A30" s="21" t="s">
        <v>68</v>
      </c>
      <c r="B30" s="21" t="s">
        <v>75</v>
      </c>
      <c r="C30" s="21" t="s">
        <v>82</v>
      </c>
      <c r="D30" s="22" t="s">
        <v>87</v>
      </c>
      <c r="E30" s="158" t="s">
        <v>94</v>
      </c>
      <c r="F30" s="160" t="s">
        <v>253</v>
      </c>
      <c r="G30" s="80">
        <f aca="true" t="shared" si="1" ref="G30:G37">H30+I30</f>
        <v>15450374.6</v>
      </c>
      <c r="H30" s="80">
        <f>15306074.6+144300</f>
        <v>15450374.6</v>
      </c>
      <c r="I30" s="42"/>
      <c r="J30" s="42"/>
    </row>
    <row r="31" spans="1:10" ht="60" customHeight="1">
      <c r="A31" s="21" t="s">
        <v>69</v>
      </c>
      <c r="B31" s="21" t="s">
        <v>76</v>
      </c>
      <c r="C31" s="21" t="s">
        <v>83</v>
      </c>
      <c r="D31" s="22" t="s">
        <v>88</v>
      </c>
      <c r="E31" s="159"/>
      <c r="F31" s="161"/>
      <c r="G31" s="80">
        <f t="shared" si="1"/>
        <v>46762128.870000005</v>
      </c>
      <c r="H31" s="81">
        <f>13883000+31301300+2504885-1464000+199800-372511.76-233077.37-17000+430000+61+84672-7000+42000+200000+210000</f>
        <v>46762128.870000005</v>
      </c>
      <c r="I31" s="42"/>
      <c r="J31" s="42"/>
    </row>
    <row r="32" spans="1:10" ht="30" customHeight="1">
      <c r="A32" s="21" t="s">
        <v>70</v>
      </c>
      <c r="B32" s="21" t="s">
        <v>77</v>
      </c>
      <c r="C32" s="21" t="s">
        <v>84</v>
      </c>
      <c r="D32" s="22" t="s">
        <v>89</v>
      </c>
      <c r="E32" s="159"/>
      <c r="F32" s="161"/>
      <c r="G32" s="80">
        <f t="shared" si="1"/>
        <v>852000</v>
      </c>
      <c r="H32" s="82">
        <f>842000+10000</f>
        <v>852000</v>
      </c>
      <c r="I32" s="42"/>
      <c r="J32" s="42"/>
    </row>
    <row r="33" spans="1:10" ht="15.75" customHeight="1">
      <c r="A33" s="21" t="s">
        <v>71</v>
      </c>
      <c r="B33" s="21" t="s">
        <v>78</v>
      </c>
      <c r="C33" s="21" t="s">
        <v>85</v>
      </c>
      <c r="D33" s="18" t="s">
        <v>90</v>
      </c>
      <c r="E33" s="159"/>
      <c r="F33" s="161"/>
      <c r="G33" s="80">
        <f t="shared" si="1"/>
        <v>607000</v>
      </c>
      <c r="H33" s="80">
        <v>607000</v>
      </c>
      <c r="I33" s="42"/>
      <c r="J33" s="42"/>
    </row>
    <row r="34" spans="1:10" ht="15" customHeight="1">
      <c r="A34" s="21" t="s">
        <v>72</v>
      </c>
      <c r="B34" s="21" t="s">
        <v>79</v>
      </c>
      <c r="C34" s="21" t="s">
        <v>85</v>
      </c>
      <c r="D34" s="22" t="s">
        <v>91</v>
      </c>
      <c r="E34" s="159"/>
      <c r="F34" s="161"/>
      <c r="G34" s="80">
        <f t="shared" si="1"/>
        <v>1347415</v>
      </c>
      <c r="H34" s="82">
        <f>1192000+124810+1218439-1218439+30605</f>
        <v>1347415</v>
      </c>
      <c r="I34" s="42"/>
      <c r="J34" s="42"/>
    </row>
    <row r="35" spans="1:10" ht="15.75">
      <c r="A35" s="21" t="s">
        <v>73</v>
      </c>
      <c r="B35" s="21" t="s">
        <v>80</v>
      </c>
      <c r="C35" s="21" t="s">
        <v>85</v>
      </c>
      <c r="D35" s="58" t="s">
        <v>92</v>
      </c>
      <c r="E35" s="159"/>
      <c r="F35" s="161"/>
      <c r="G35" s="80">
        <f t="shared" si="1"/>
        <v>9050</v>
      </c>
      <c r="H35" s="80">
        <v>9050</v>
      </c>
      <c r="I35" s="42"/>
      <c r="J35" s="42"/>
    </row>
    <row r="36" spans="1:10" ht="15.75">
      <c r="A36" s="21" t="s">
        <v>218</v>
      </c>
      <c r="B36" s="21" t="s">
        <v>219</v>
      </c>
      <c r="C36" s="21"/>
      <c r="D36" s="58" t="s">
        <v>220</v>
      </c>
      <c r="E36" s="159"/>
      <c r="F36" s="161"/>
      <c r="G36" s="80">
        <f t="shared" si="1"/>
        <v>1218439</v>
      </c>
      <c r="H36" s="80">
        <v>1218439</v>
      </c>
      <c r="I36" s="42"/>
      <c r="J36" s="42"/>
    </row>
    <row r="37" spans="1:10" ht="30" customHeight="1">
      <c r="A37" s="21" t="s">
        <v>74</v>
      </c>
      <c r="B37" s="21" t="s">
        <v>81</v>
      </c>
      <c r="C37" s="21" t="s">
        <v>86</v>
      </c>
      <c r="D37" s="22" t="s">
        <v>93</v>
      </c>
      <c r="E37" s="159"/>
      <c r="F37" s="161"/>
      <c r="G37" s="80">
        <f t="shared" si="1"/>
        <v>1137980</v>
      </c>
      <c r="H37" s="79">
        <f>1117000+980+20000</f>
        <v>1137980</v>
      </c>
      <c r="I37" s="42"/>
      <c r="J37" s="42"/>
    </row>
    <row r="38" spans="1:10" ht="15.75" customHeight="1">
      <c r="A38" s="116" t="s">
        <v>130</v>
      </c>
      <c r="B38" s="117"/>
      <c r="C38" s="117"/>
      <c r="D38" s="118"/>
      <c r="E38" s="137"/>
      <c r="F38" s="137"/>
      <c r="G38" s="87">
        <f>H38+I38</f>
        <v>67384387.47</v>
      </c>
      <c r="H38" s="51">
        <f>H30+H31+H32+H33+H34+H35+H36+H37</f>
        <v>67384387.47</v>
      </c>
      <c r="I38" s="42"/>
      <c r="J38" s="42"/>
    </row>
    <row r="39" spans="1:10" ht="19.5" customHeight="1">
      <c r="A39" s="179" t="s">
        <v>95</v>
      </c>
      <c r="B39" s="179"/>
      <c r="C39" s="179"/>
      <c r="D39" s="164" t="s">
        <v>96</v>
      </c>
      <c r="E39" s="165"/>
      <c r="F39" s="166"/>
      <c r="G39" s="86">
        <f>G40+G41+G42+G43+G45+G46+G47+G48+G49</f>
        <v>2160000</v>
      </c>
      <c r="H39" s="40">
        <f>H40+H41+H42+H43+H45+H46+H47+H48+H49</f>
        <v>2160000</v>
      </c>
      <c r="I39" s="40">
        <f>I45+I46+I47+I48+I49</f>
        <v>0</v>
      </c>
      <c r="J39" s="40">
        <f>J45+J46+J47+J48+J49</f>
        <v>0</v>
      </c>
    </row>
    <row r="40" spans="1:10" s="37" customFormat="1" ht="30.75" customHeight="1">
      <c r="A40" s="34" t="s">
        <v>140</v>
      </c>
      <c r="B40" s="21" t="s">
        <v>141</v>
      </c>
      <c r="C40" s="21" t="s">
        <v>142</v>
      </c>
      <c r="D40" s="59" t="s">
        <v>143</v>
      </c>
      <c r="E40" s="17" t="s">
        <v>144</v>
      </c>
      <c r="F40" s="43" t="s">
        <v>145</v>
      </c>
      <c r="G40" s="72">
        <f aca="true" t="shared" si="2" ref="G40:G53">H40+I40</f>
        <v>490000</v>
      </c>
      <c r="H40" s="47">
        <v>490000</v>
      </c>
      <c r="I40" s="48"/>
      <c r="J40" s="48"/>
    </row>
    <row r="41" spans="1:10" s="37" customFormat="1" ht="29.25" customHeight="1">
      <c r="A41" s="62" t="s">
        <v>147</v>
      </c>
      <c r="B41" s="21" t="s">
        <v>148</v>
      </c>
      <c r="C41" s="21" t="s">
        <v>101</v>
      </c>
      <c r="D41" s="18" t="s">
        <v>149</v>
      </c>
      <c r="E41" s="133" t="s">
        <v>222</v>
      </c>
      <c r="F41" s="135" t="s">
        <v>146</v>
      </c>
      <c r="G41" s="72">
        <f t="shared" si="2"/>
        <v>20000</v>
      </c>
      <c r="H41" s="47">
        <v>20000</v>
      </c>
      <c r="I41" s="48"/>
      <c r="J41" s="48"/>
    </row>
    <row r="42" spans="1:10" s="37" customFormat="1" ht="30" customHeight="1">
      <c r="A42" s="62" t="s">
        <v>150</v>
      </c>
      <c r="B42" s="21" t="s">
        <v>151</v>
      </c>
      <c r="C42" s="21" t="s">
        <v>142</v>
      </c>
      <c r="D42" s="22" t="s">
        <v>152</v>
      </c>
      <c r="E42" s="134"/>
      <c r="F42" s="136"/>
      <c r="G42" s="72">
        <f t="shared" si="2"/>
        <v>100000</v>
      </c>
      <c r="H42" s="47">
        <v>100000</v>
      </c>
      <c r="I42" s="48"/>
      <c r="J42" s="48"/>
    </row>
    <row r="43" spans="1:10" s="37" customFormat="1" ht="30" customHeight="1">
      <c r="A43" s="62" t="s">
        <v>153</v>
      </c>
      <c r="B43" s="21" t="s">
        <v>154</v>
      </c>
      <c r="C43" s="21" t="s">
        <v>142</v>
      </c>
      <c r="D43" s="22" t="s">
        <v>155</v>
      </c>
      <c r="E43" s="134"/>
      <c r="F43" s="136"/>
      <c r="G43" s="72">
        <f t="shared" si="2"/>
        <v>200000</v>
      </c>
      <c r="H43" s="47">
        <v>200000</v>
      </c>
      <c r="I43" s="48"/>
      <c r="J43" s="48"/>
    </row>
    <row r="44" spans="1:10" s="64" customFormat="1" ht="15" customHeight="1">
      <c r="A44" s="116" t="s">
        <v>130</v>
      </c>
      <c r="B44" s="169"/>
      <c r="C44" s="169"/>
      <c r="D44" s="170"/>
      <c r="E44" s="127"/>
      <c r="F44" s="137"/>
      <c r="G44" s="69">
        <f t="shared" si="2"/>
        <v>320000</v>
      </c>
      <c r="H44" s="48">
        <f>H41+H42+H43</f>
        <v>320000</v>
      </c>
      <c r="I44" s="48"/>
      <c r="J44" s="48"/>
    </row>
    <row r="45" spans="1:10" ht="15.75">
      <c r="A45" s="180" t="s">
        <v>97</v>
      </c>
      <c r="B45" s="180" t="s">
        <v>99</v>
      </c>
      <c r="C45" s="180" t="s">
        <v>77</v>
      </c>
      <c r="D45" s="187" t="s">
        <v>102</v>
      </c>
      <c r="E45" s="188"/>
      <c r="F45" s="49"/>
      <c r="G45" s="86">
        <f t="shared" si="2"/>
        <v>650000</v>
      </c>
      <c r="H45" s="50">
        <f>H46+H47+H48</f>
        <v>650000</v>
      </c>
      <c r="I45" s="42"/>
      <c r="J45" s="42"/>
    </row>
    <row r="46" spans="1:10" ht="30">
      <c r="A46" s="181"/>
      <c r="B46" s="181"/>
      <c r="C46" s="181"/>
      <c r="D46" s="17" t="s">
        <v>103</v>
      </c>
      <c r="E46" s="23" t="s">
        <v>104</v>
      </c>
      <c r="F46" s="41" t="s">
        <v>110</v>
      </c>
      <c r="G46" s="44">
        <f t="shared" si="2"/>
        <v>200100</v>
      </c>
      <c r="H46" s="42">
        <v>200100</v>
      </c>
      <c r="I46" s="42"/>
      <c r="J46" s="42"/>
    </row>
    <row r="47" spans="1:10" ht="45" customHeight="1">
      <c r="A47" s="181"/>
      <c r="B47" s="181"/>
      <c r="C47" s="181"/>
      <c r="D47" s="60" t="s">
        <v>105</v>
      </c>
      <c r="E47" s="14" t="s">
        <v>106</v>
      </c>
      <c r="F47" s="41" t="s">
        <v>111</v>
      </c>
      <c r="G47" s="44">
        <f t="shared" si="2"/>
        <v>60100</v>
      </c>
      <c r="H47" s="42">
        <v>60100</v>
      </c>
      <c r="I47" s="42"/>
      <c r="J47" s="42"/>
    </row>
    <row r="48" spans="1:10" ht="19.5" customHeight="1">
      <c r="A48" s="181"/>
      <c r="B48" s="181"/>
      <c r="C48" s="181"/>
      <c r="D48" s="60" t="s">
        <v>107</v>
      </c>
      <c r="E48" s="131" t="s">
        <v>108</v>
      </c>
      <c r="F48" s="184" t="s">
        <v>188</v>
      </c>
      <c r="G48" s="44">
        <f t="shared" si="2"/>
        <v>389800</v>
      </c>
      <c r="H48" s="42">
        <f>339800+50000</f>
        <v>389800</v>
      </c>
      <c r="I48" s="42"/>
      <c r="J48" s="42"/>
    </row>
    <row r="49" spans="1:10" ht="47.25" customHeight="1">
      <c r="A49" s="21" t="s">
        <v>98</v>
      </c>
      <c r="B49" s="21" t="s">
        <v>100</v>
      </c>
      <c r="C49" s="21" t="s">
        <v>101</v>
      </c>
      <c r="D49" s="22" t="s">
        <v>109</v>
      </c>
      <c r="E49" s="132"/>
      <c r="F49" s="185"/>
      <c r="G49" s="44">
        <f t="shared" si="2"/>
        <v>50000</v>
      </c>
      <c r="H49" s="42">
        <f>50000</f>
        <v>50000</v>
      </c>
      <c r="I49" s="42"/>
      <c r="J49" s="42"/>
    </row>
    <row r="50" spans="1:10" s="75" customFormat="1" ht="21" customHeight="1">
      <c r="A50" s="73">
        <v>10</v>
      </c>
      <c r="B50" s="74"/>
      <c r="C50" s="74"/>
      <c r="D50" s="151" t="s">
        <v>223</v>
      </c>
      <c r="E50" s="152"/>
      <c r="F50" s="153"/>
      <c r="G50" s="86">
        <f>G53+G52+G51</f>
        <v>230244</v>
      </c>
      <c r="H50" s="50">
        <f>H53+H52+H51</f>
        <v>195244</v>
      </c>
      <c r="I50" s="50">
        <f>I53+I52+I51</f>
        <v>35000</v>
      </c>
      <c r="J50" s="50">
        <f>J53+J52+J51</f>
        <v>35000</v>
      </c>
    </row>
    <row r="51" spans="1:10" s="53" customFormat="1" ht="30.75" customHeight="1">
      <c r="A51" s="35" t="s">
        <v>241</v>
      </c>
      <c r="B51" s="33" t="s">
        <v>238</v>
      </c>
      <c r="C51" s="33" t="s">
        <v>84</v>
      </c>
      <c r="D51" s="83" t="s">
        <v>242</v>
      </c>
      <c r="E51" s="144" t="s">
        <v>239</v>
      </c>
      <c r="F51" s="174" t="s">
        <v>266</v>
      </c>
      <c r="G51" s="44">
        <f>H51+I51</f>
        <v>50244</v>
      </c>
      <c r="H51" s="46">
        <v>20244</v>
      </c>
      <c r="I51" s="46">
        <v>30000</v>
      </c>
      <c r="J51" s="46">
        <f>I51</f>
        <v>30000</v>
      </c>
    </row>
    <row r="52" spans="1:10" s="53" customFormat="1" ht="19.5" customHeight="1">
      <c r="A52" s="35" t="s">
        <v>243</v>
      </c>
      <c r="B52" s="33" t="s">
        <v>240</v>
      </c>
      <c r="C52" s="33" t="s">
        <v>244</v>
      </c>
      <c r="D52" s="83" t="s">
        <v>245</v>
      </c>
      <c r="E52" s="145"/>
      <c r="F52" s="175"/>
      <c r="G52" s="44">
        <f>H52+I52</f>
        <v>5000</v>
      </c>
      <c r="H52" s="46">
        <v>0</v>
      </c>
      <c r="I52" s="46">
        <v>5000</v>
      </c>
      <c r="J52" s="46">
        <f>I52</f>
        <v>5000</v>
      </c>
    </row>
    <row r="53" spans="1:10" s="53" customFormat="1" ht="30.75" customHeight="1">
      <c r="A53" s="62" t="s">
        <v>224</v>
      </c>
      <c r="B53" s="21" t="s">
        <v>225</v>
      </c>
      <c r="C53" s="21" t="s">
        <v>226</v>
      </c>
      <c r="D53" s="22" t="s">
        <v>227</v>
      </c>
      <c r="E53" s="20" t="s">
        <v>228</v>
      </c>
      <c r="F53" s="45" t="s">
        <v>229</v>
      </c>
      <c r="G53" s="44">
        <f t="shared" si="2"/>
        <v>175000</v>
      </c>
      <c r="H53" s="46">
        <f>75000+100000</f>
        <v>175000</v>
      </c>
      <c r="I53" s="46"/>
      <c r="J53" s="46"/>
    </row>
    <row r="54" ht="15.75">
      <c r="G54" s="44"/>
    </row>
    <row r="55" spans="1:10" ht="15.75">
      <c r="A55" s="138" t="s">
        <v>112</v>
      </c>
      <c r="B55" s="138"/>
      <c r="C55" s="138"/>
      <c r="D55" s="164" t="s">
        <v>113</v>
      </c>
      <c r="E55" s="164"/>
      <c r="F55" s="186"/>
      <c r="G55" s="86">
        <f>G56+G57+G58+G59+G60</f>
        <v>408000</v>
      </c>
      <c r="H55" s="40">
        <f>H56+H57+H58+H59+H60</f>
        <v>348000</v>
      </c>
      <c r="I55" s="40">
        <f>I56+I57+I58+I59+I60</f>
        <v>60000</v>
      </c>
      <c r="J55" s="40">
        <f>J56+J57+J58+J59+J60</f>
        <v>60000</v>
      </c>
    </row>
    <row r="56" spans="1:10" ht="47.25" customHeight="1">
      <c r="A56" s="33" t="s">
        <v>114</v>
      </c>
      <c r="B56" s="34" t="s">
        <v>117</v>
      </c>
      <c r="C56" s="34" t="s">
        <v>55</v>
      </c>
      <c r="D56" s="19" t="s">
        <v>120</v>
      </c>
      <c r="E56" s="14" t="s">
        <v>123</v>
      </c>
      <c r="F56" s="41" t="s">
        <v>126</v>
      </c>
      <c r="G56" s="44">
        <f aca="true" t="shared" si="3" ref="G56:G70">H56+I56</f>
        <v>50000</v>
      </c>
      <c r="H56" s="44">
        <f>20000+30000</f>
        <v>50000</v>
      </c>
      <c r="I56" s="42"/>
      <c r="J56" s="42"/>
    </row>
    <row r="57" spans="1:10" ht="30">
      <c r="A57" s="142" t="s">
        <v>115</v>
      </c>
      <c r="B57" s="142" t="s">
        <v>118</v>
      </c>
      <c r="C57" s="142" t="s">
        <v>86</v>
      </c>
      <c r="D57" s="187" t="s">
        <v>121</v>
      </c>
      <c r="E57" s="15" t="s">
        <v>124</v>
      </c>
      <c r="F57" s="45" t="s">
        <v>137</v>
      </c>
      <c r="G57" s="44">
        <f t="shared" si="3"/>
        <v>5000</v>
      </c>
      <c r="H57" s="44">
        <v>5000</v>
      </c>
      <c r="I57" s="42"/>
      <c r="J57" s="42"/>
    </row>
    <row r="58" spans="1:10" ht="33.75" customHeight="1">
      <c r="A58" s="143"/>
      <c r="B58" s="143"/>
      <c r="C58" s="143"/>
      <c r="D58" s="189"/>
      <c r="E58" s="16" t="s">
        <v>236</v>
      </c>
      <c r="F58" s="41" t="s">
        <v>127</v>
      </c>
      <c r="G58" s="44">
        <f t="shared" si="3"/>
        <v>327000</v>
      </c>
      <c r="H58" s="44">
        <v>267000</v>
      </c>
      <c r="I58" s="42">
        <v>60000</v>
      </c>
      <c r="J58" s="42">
        <f>I58</f>
        <v>60000</v>
      </c>
    </row>
    <row r="59" spans="1:10" ht="15.75">
      <c r="A59" s="143"/>
      <c r="B59" s="143"/>
      <c r="C59" s="143"/>
      <c r="D59" s="189"/>
      <c r="E59" s="195" t="s">
        <v>125</v>
      </c>
      <c r="F59" s="197" t="s">
        <v>128</v>
      </c>
      <c r="G59" s="44">
        <f t="shared" si="3"/>
        <v>18000</v>
      </c>
      <c r="H59" s="44">
        <v>18000</v>
      </c>
      <c r="I59" s="42"/>
      <c r="J59" s="42"/>
    </row>
    <row r="60" spans="1:10" ht="29.25" customHeight="1">
      <c r="A60" s="21" t="s">
        <v>116</v>
      </c>
      <c r="B60" s="21" t="s">
        <v>119</v>
      </c>
      <c r="C60" s="21" t="s">
        <v>86</v>
      </c>
      <c r="D60" s="22" t="s">
        <v>122</v>
      </c>
      <c r="E60" s="196"/>
      <c r="F60" s="197"/>
      <c r="G60" s="44">
        <f t="shared" si="3"/>
        <v>8000</v>
      </c>
      <c r="H60" s="42">
        <v>8000</v>
      </c>
      <c r="I60" s="42"/>
      <c r="J60" s="42"/>
    </row>
    <row r="61" spans="1:10" ht="15.75">
      <c r="A61" s="182" t="s">
        <v>129</v>
      </c>
      <c r="B61" s="183"/>
      <c r="C61" s="183"/>
      <c r="D61" s="183"/>
      <c r="E61" s="183"/>
      <c r="F61" s="166"/>
      <c r="G61" s="86">
        <f>H61+I61</f>
        <v>27593170</v>
      </c>
      <c r="H61" s="40">
        <f>H71+H81+H91</f>
        <v>14267191</v>
      </c>
      <c r="I61" s="40">
        <f>I71+I81+I91</f>
        <v>13325979</v>
      </c>
      <c r="J61" s="40">
        <f>J71+J81+J91</f>
        <v>13140979</v>
      </c>
    </row>
    <row r="62" spans="1:10" s="70" customFormat="1" ht="31.5">
      <c r="A62" s="35" t="s">
        <v>194</v>
      </c>
      <c r="B62" s="33" t="s">
        <v>195</v>
      </c>
      <c r="C62" s="33" t="s">
        <v>196</v>
      </c>
      <c r="D62" s="71" t="s">
        <v>197</v>
      </c>
      <c r="E62" s="133" t="s">
        <v>237</v>
      </c>
      <c r="F62" s="139" t="s">
        <v>267</v>
      </c>
      <c r="G62" s="72">
        <f t="shared" si="3"/>
        <v>2491442</v>
      </c>
      <c r="H62" s="72">
        <f>1846500+560000+65000+1442</f>
        <v>2472942</v>
      </c>
      <c r="I62" s="72">
        <v>18500</v>
      </c>
      <c r="J62" s="72">
        <v>18500</v>
      </c>
    </row>
    <row r="63" spans="1:10" s="36" customFormat="1" ht="29.25" customHeight="1">
      <c r="A63" s="62" t="s">
        <v>201</v>
      </c>
      <c r="B63" s="21" t="s">
        <v>202</v>
      </c>
      <c r="C63" s="21" t="s">
        <v>203</v>
      </c>
      <c r="D63" s="17" t="s">
        <v>204</v>
      </c>
      <c r="E63" s="129"/>
      <c r="F63" s="140"/>
      <c r="G63" s="72">
        <f t="shared" si="3"/>
        <v>100000</v>
      </c>
      <c r="H63" s="47">
        <v>100000</v>
      </c>
      <c r="I63" s="47"/>
      <c r="J63" s="63"/>
    </row>
    <row r="64" spans="1:10" s="36" customFormat="1" ht="29.25" customHeight="1">
      <c r="A64" s="35" t="s">
        <v>213</v>
      </c>
      <c r="B64" s="33" t="s">
        <v>211</v>
      </c>
      <c r="C64" s="33" t="s">
        <v>60</v>
      </c>
      <c r="D64" s="32" t="s">
        <v>214</v>
      </c>
      <c r="E64" s="129"/>
      <c r="F64" s="140"/>
      <c r="G64" s="72">
        <f t="shared" si="3"/>
        <v>34000</v>
      </c>
      <c r="H64" s="47">
        <v>34000</v>
      </c>
      <c r="I64" s="47"/>
      <c r="J64" s="63"/>
    </row>
    <row r="65" spans="1:10" s="37" customFormat="1" ht="30">
      <c r="A65" s="62" t="s">
        <v>182</v>
      </c>
      <c r="B65" s="21" t="s">
        <v>183</v>
      </c>
      <c r="C65" s="21" t="s">
        <v>60</v>
      </c>
      <c r="D65" s="65" t="s">
        <v>184</v>
      </c>
      <c r="E65" s="129"/>
      <c r="F65" s="140"/>
      <c r="G65" s="44">
        <f t="shared" si="3"/>
        <v>206000</v>
      </c>
      <c r="H65" s="47">
        <f>156000+50000</f>
        <v>206000</v>
      </c>
      <c r="I65" s="47"/>
      <c r="J65" s="47"/>
    </row>
    <row r="66" spans="1:10" s="37" customFormat="1" ht="30">
      <c r="A66" s="62" t="s">
        <v>185</v>
      </c>
      <c r="B66" s="21" t="s">
        <v>186</v>
      </c>
      <c r="C66" s="21" t="s">
        <v>60</v>
      </c>
      <c r="D66" s="66" t="s">
        <v>187</v>
      </c>
      <c r="E66" s="129"/>
      <c r="F66" s="140"/>
      <c r="G66" s="44">
        <f t="shared" si="3"/>
        <v>184000</v>
      </c>
      <c r="H66" s="72">
        <f>184000</f>
        <v>184000</v>
      </c>
      <c r="I66" s="47"/>
      <c r="J66" s="47"/>
    </row>
    <row r="67" spans="1:10" ht="45">
      <c r="A67" s="21" t="s">
        <v>58</v>
      </c>
      <c r="B67" s="21" t="s">
        <v>59</v>
      </c>
      <c r="C67" s="21" t="s">
        <v>60</v>
      </c>
      <c r="D67" s="65" t="s">
        <v>50</v>
      </c>
      <c r="E67" s="129"/>
      <c r="F67" s="140"/>
      <c r="G67" s="44">
        <f t="shared" si="3"/>
        <v>600000</v>
      </c>
      <c r="H67" s="44">
        <v>600000</v>
      </c>
      <c r="I67" s="42"/>
      <c r="J67" s="42"/>
    </row>
    <row r="68" spans="1:10" ht="15.75">
      <c r="A68" s="21" t="s">
        <v>61</v>
      </c>
      <c r="B68" s="21" t="s">
        <v>62</v>
      </c>
      <c r="C68" s="21" t="s">
        <v>60</v>
      </c>
      <c r="D68" s="65" t="s">
        <v>51</v>
      </c>
      <c r="E68" s="129"/>
      <c r="F68" s="140"/>
      <c r="G68" s="44">
        <f t="shared" si="3"/>
        <v>8076293</v>
      </c>
      <c r="H68" s="42">
        <f>-400000+8626293-150000</f>
        <v>8076293</v>
      </c>
      <c r="I68" s="42"/>
      <c r="J68" s="42"/>
    </row>
    <row r="69" spans="1:10" ht="31.5">
      <c r="A69" s="35" t="s">
        <v>215</v>
      </c>
      <c r="B69" s="33" t="s">
        <v>212</v>
      </c>
      <c r="C69" s="33" t="s">
        <v>216</v>
      </c>
      <c r="D69" s="32" t="s">
        <v>217</v>
      </c>
      <c r="E69" s="129"/>
      <c r="F69" s="140"/>
      <c r="G69" s="44">
        <f t="shared" si="3"/>
        <v>73000</v>
      </c>
      <c r="H69" s="42">
        <f>30000+43000</f>
        <v>73000</v>
      </c>
      <c r="I69" s="42"/>
      <c r="J69" s="42"/>
    </row>
    <row r="70" spans="1:10" ht="15.75">
      <c r="A70" s="35" t="s">
        <v>162</v>
      </c>
      <c r="B70" s="33" t="s">
        <v>163</v>
      </c>
      <c r="C70" s="33" t="s">
        <v>164</v>
      </c>
      <c r="D70" s="32" t="s">
        <v>165</v>
      </c>
      <c r="E70" s="129"/>
      <c r="F70" s="140"/>
      <c r="G70" s="44">
        <f t="shared" si="3"/>
        <v>200000</v>
      </c>
      <c r="H70" s="42">
        <v>200000</v>
      </c>
      <c r="I70" s="42"/>
      <c r="J70" s="42"/>
    </row>
    <row r="71" spans="1:10" ht="17.25" customHeight="1">
      <c r="A71" s="116" t="s">
        <v>130</v>
      </c>
      <c r="B71" s="117"/>
      <c r="C71" s="117"/>
      <c r="D71" s="117"/>
      <c r="E71" s="130"/>
      <c r="F71" s="141"/>
      <c r="G71" s="86">
        <f>G62+G63+G64+G65+G66+G67+G68+G69+G70</f>
        <v>11964735</v>
      </c>
      <c r="H71" s="50">
        <f>H62+H63+H64+H65+H66+H67+H68+H69+H70</f>
        <v>11946235</v>
      </c>
      <c r="I71" s="50">
        <f>I62+I63+I64+I65+I66+I67+I68+I69+I70</f>
        <v>18500</v>
      </c>
      <c r="J71" s="50">
        <f>J62+J63+J64+J65+J66+J67+J68+J69+J70</f>
        <v>18500</v>
      </c>
    </row>
    <row r="72" spans="1:10" ht="30" customHeight="1">
      <c r="A72" s="21" t="s">
        <v>158</v>
      </c>
      <c r="B72" s="21" t="s">
        <v>159</v>
      </c>
      <c r="C72" s="21" t="s">
        <v>160</v>
      </c>
      <c r="D72" s="22" t="s">
        <v>161</v>
      </c>
      <c r="E72" s="144" t="s">
        <v>200</v>
      </c>
      <c r="F72" s="176" t="s">
        <v>221</v>
      </c>
      <c r="G72" s="87">
        <f>H72+I72</f>
        <v>154956</v>
      </c>
      <c r="H72" s="52">
        <v>154956</v>
      </c>
      <c r="I72" s="46"/>
      <c r="J72" s="46"/>
    </row>
    <row r="73" spans="1:10" ht="15.75">
      <c r="A73" s="21" t="s">
        <v>41</v>
      </c>
      <c r="B73" s="21" t="s">
        <v>42</v>
      </c>
      <c r="C73" s="21" t="s">
        <v>43</v>
      </c>
      <c r="D73" s="18" t="s">
        <v>40</v>
      </c>
      <c r="E73" s="161"/>
      <c r="F73" s="177"/>
      <c r="G73" s="87">
        <f aca="true" t="shared" si="4" ref="G73:G81">H73+I73</f>
        <v>45000</v>
      </c>
      <c r="H73" s="52">
        <v>45000</v>
      </c>
      <c r="I73" s="46"/>
      <c r="J73" s="46"/>
    </row>
    <row r="74" spans="1:10" ht="15.75">
      <c r="A74" s="21" t="s">
        <v>68</v>
      </c>
      <c r="B74" s="94">
        <v>1010</v>
      </c>
      <c r="C74" s="21" t="s">
        <v>82</v>
      </c>
      <c r="D74" s="22" t="s">
        <v>87</v>
      </c>
      <c r="E74" s="161"/>
      <c r="F74" s="177"/>
      <c r="G74" s="87">
        <f t="shared" si="4"/>
        <v>3000</v>
      </c>
      <c r="H74" s="52">
        <v>3000</v>
      </c>
      <c r="I74" s="46"/>
      <c r="J74" s="46"/>
    </row>
    <row r="75" spans="1:10" ht="60">
      <c r="A75" s="21" t="s">
        <v>69</v>
      </c>
      <c r="B75" s="94">
        <v>1020</v>
      </c>
      <c r="C75" s="21" t="s">
        <v>83</v>
      </c>
      <c r="D75" s="22" t="s">
        <v>88</v>
      </c>
      <c r="E75" s="161"/>
      <c r="F75" s="177"/>
      <c r="G75" s="87">
        <f t="shared" si="4"/>
        <v>7000</v>
      </c>
      <c r="H75" s="52">
        <v>7000</v>
      </c>
      <c r="I75" s="46"/>
      <c r="J75" s="46"/>
    </row>
    <row r="76" spans="1:10" ht="30" customHeight="1">
      <c r="A76" s="21" t="s">
        <v>166</v>
      </c>
      <c r="B76" s="21" t="s">
        <v>159</v>
      </c>
      <c r="C76" s="21" t="s">
        <v>160</v>
      </c>
      <c r="D76" s="22" t="s">
        <v>161</v>
      </c>
      <c r="E76" s="161"/>
      <c r="F76" s="177"/>
      <c r="G76" s="87">
        <f t="shared" si="4"/>
        <v>10000</v>
      </c>
      <c r="H76" s="52">
        <v>10000</v>
      </c>
      <c r="I76" s="46"/>
      <c r="J76" s="46"/>
    </row>
    <row r="77" spans="1:10" ht="30">
      <c r="A77" s="21" t="s">
        <v>167</v>
      </c>
      <c r="B77" s="21" t="s">
        <v>168</v>
      </c>
      <c r="C77" s="21" t="s">
        <v>169</v>
      </c>
      <c r="D77" s="22" t="s">
        <v>170</v>
      </c>
      <c r="E77" s="161"/>
      <c r="F77" s="177"/>
      <c r="G77" s="87">
        <f t="shared" si="4"/>
        <v>20000</v>
      </c>
      <c r="H77" s="52">
        <v>20000</v>
      </c>
      <c r="I77" s="46"/>
      <c r="J77" s="46"/>
    </row>
    <row r="78" spans="1:10" ht="15.75">
      <c r="A78" s="21" t="s">
        <v>114</v>
      </c>
      <c r="B78" s="21" t="s">
        <v>117</v>
      </c>
      <c r="C78" s="21" t="s">
        <v>55</v>
      </c>
      <c r="D78" s="22" t="s">
        <v>120</v>
      </c>
      <c r="E78" s="161"/>
      <c r="F78" s="177"/>
      <c r="G78" s="87">
        <f t="shared" si="4"/>
        <v>10000</v>
      </c>
      <c r="H78" s="52">
        <v>10000</v>
      </c>
      <c r="I78" s="46"/>
      <c r="J78" s="46"/>
    </row>
    <row r="79" spans="1:10" ht="17.25" customHeight="1">
      <c r="A79" s="21" t="s">
        <v>171</v>
      </c>
      <c r="B79" s="21" t="s">
        <v>172</v>
      </c>
      <c r="C79" s="21" t="s">
        <v>86</v>
      </c>
      <c r="D79" s="22" t="s">
        <v>173</v>
      </c>
      <c r="E79" s="161"/>
      <c r="F79" s="177"/>
      <c r="G79" s="87">
        <f t="shared" si="4"/>
        <v>9000</v>
      </c>
      <c r="H79" s="52">
        <v>9000</v>
      </c>
      <c r="I79" s="46"/>
      <c r="J79" s="46"/>
    </row>
    <row r="80" spans="1:10" ht="27.75" customHeight="1">
      <c r="A80" s="21" t="s">
        <v>174</v>
      </c>
      <c r="B80" s="21" t="s">
        <v>159</v>
      </c>
      <c r="C80" s="21" t="s">
        <v>160</v>
      </c>
      <c r="D80" s="22" t="s">
        <v>161</v>
      </c>
      <c r="E80" s="161"/>
      <c r="F80" s="177"/>
      <c r="G80" s="87">
        <f t="shared" si="4"/>
        <v>5000</v>
      </c>
      <c r="H80" s="52">
        <v>5000</v>
      </c>
      <c r="I80" s="46"/>
      <c r="J80" s="46"/>
    </row>
    <row r="81" spans="1:10" ht="15.75">
      <c r="A81" s="116" t="s">
        <v>130</v>
      </c>
      <c r="B81" s="167"/>
      <c r="C81" s="167"/>
      <c r="D81" s="168"/>
      <c r="E81" s="137"/>
      <c r="F81" s="137"/>
      <c r="G81" s="87">
        <f t="shared" si="4"/>
        <v>263956</v>
      </c>
      <c r="H81" s="67">
        <f>H72+H73+H74+H75+H76+H77+H78+H79+H80</f>
        <v>263956</v>
      </c>
      <c r="I81" s="46"/>
      <c r="J81" s="46"/>
    </row>
    <row r="82" spans="1:10" ht="20.25" customHeight="1">
      <c r="A82" s="35" t="s">
        <v>68</v>
      </c>
      <c r="B82" s="33" t="s">
        <v>75</v>
      </c>
      <c r="C82" s="33" t="s">
        <v>82</v>
      </c>
      <c r="D82" s="83" t="s">
        <v>87</v>
      </c>
      <c r="E82" s="125" t="s">
        <v>254</v>
      </c>
      <c r="F82" s="128" t="s">
        <v>268</v>
      </c>
      <c r="G82" s="87">
        <f>H82+I82</f>
        <v>284093</v>
      </c>
      <c r="H82" s="67"/>
      <c r="I82" s="46">
        <f>280071+4022</f>
        <v>284093</v>
      </c>
      <c r="J82" s="46">
        <f>I82</f>
        <v>284093</v>
      </c>
    </row>
    <row r="83" spans="1:10" ht="60">
      <c r="A83" s="62" t="s">
        <v>69</v>
      </c>
      <c r="B83" s="21" t="s">
        <v>76</v>
      </c>
      <c r="C83" s="21" t="s">
        <v>83</v>
      </c>
      <c r="D83" s="22" t="s">
        <v>88</v>
      </c>
      <c r="E83" s="126"/>
      <c r="F83" s="129"/>
      <c r="G83" s="87">
        <f>H83+I83</f>
        <v>1459395</v>
      </c>
      <c r="H83" s="67"/>
      <c r="I83" s="46">
        <f>269833+185000+188397+606770+193777+13600+2018</f>
        <v>1459395</v>
      </c>
      <c r="J83" s="46">
        <f>I83-185000</f>
        <v>1274395</v>
      </c>
    </row>
    <row r="84" spans="1:10" ht="18.75" customHeight="1">
      <c r="A84" s="62" t="s">
        <v>194</v>
      </c>
      <c r="B84" s="21" t="s">
        <v>195</v>
      </c>
      <c r="C84" s="21" t="s">
        <v>196</v>
      </c>
      <c r="D84" s="57" t="s">
        <v>197</v>
      </c>
      <c r="E84" s="126"/>
      <c r="F84" s="129"/>
      <c r="G84" s="87">
        <f aca="true" t="shared" si="5" ref="G84:G91">H84+I84</f>
        <v>441542</v>
      </c>
      <c r="H84" s="67"/>
      <c r="I84" s="46">
        <v>441542</v>
      </c>
      <c r="J84" s="46">
        <f aca="true" t="shared" si="6" ref="J84:J90">I84</f>
        <v>441542</v>
      </c>
    </row>
    <row r="85" spans="1:10" ht="43.5" customHeight="1">
      <c r="A85" s="62" t="s">
        <v>256</v>
      </c>
      <c r="B85" s="21" t="s">
        <v>257</v>
      </c>
      <c r="C85" s="21" t="s">
        <v>76</v>
      </c>
      <c r="D85" s="18" t="s">
        <v>258</v>
      </c>
      <c r="E85" s="126"/>
      <c r="F85" s="129"/>
      <c r="G85" s="87">
        <f t="shared" si="5"/>
        <v>5603000</v>
      </c>
      <c r="H85" s="67"/>
      <c r="I85" s="46">
        <f>3953000+1650000</f>
        <v>5603000</v>
      </c>
      <c r="J85" s="46">
        <f t="shared" si="6"/>
        <v>5603000</v>
      </c>
    </row>
    <row r="86" spans="1:10" ht="45">
      <c r="A86" s="62" t="s">
        <v>58</v>
      </c>
      <c r="B86" s="21" t="s">
        <v>59</v>
      </c>
      <c r="C86" s="21" t="s">
        <v>60</v>
      </c>
      <c r="D86" s="18" t="s">
        <v>50</v>
      </c>
      <c r="E86" s="126"/>
      <c r="F86" s="129"/>
      <c r="G86" s="87">
        <f t="shared" si="5"/>
        <v>389575</v>
      </c>
      <c r="H86" s="67"/>
      <c r="I86" s="46">
        <f>159275+199500+30800</f>
        <v>389575</v>
      </c>
      <c r="J86" s="46">
        <f t="shared" si="6"/>
        <v>389575</v>
      </c>
    </row>
    <row r="87" spans="1:11" ht="15.75">
      <c r="A87" s="62" t="s">
        <v>61</v>
      </c>
      <c r="B87" s="21" t="s">
        <v>62</v>
      </c>
      <c r="C87" s="21" t="s">
        <v>60</v>
      </c>
      <c r="D87" s="18" t="s">
        <v>51</v>
      </c>
      <c r="E87" s="126"/>
      <c r="F87" s="129"/>
      <c r="G87" s="87">
        <f t="shared" si="5"/>
        <v>427205</v>
      </c>
      <c r="H87" s="67">
        <v>150000</v>
      </c>
      <c r="I87" s="46">
        <f>119000+150000+8205</f>
        <v>277205</v>
      </c>
      <c r="J87" s="46">
        <f t="shared" si="6"/>
        <v>277205</v>
      </c>
      <c r="K87" s="89"/>
    </row>
    <row r="88" spans="1:10" ht="33" customHeight="1">
      <c r="A88" s="62" t="s">
        <v>259</v>
      </c>
      <c r="B88" s="21" t="s">
        <v>260</v>
      </c>
      <c r="C88" s="21" t="s">
        <v>136</v>
      </c>
      <c r="D88" s="18" t="s">
        <v>261</v>
      </c>
      <c r="E88" s="126"/>
      <c r="F88" s="129"/>
      <c r="G88" s="87">
        <f t="shared" si="5"/>
        <v>2608600</v>
      </c>
      <c r="H88" s="67"/>
      <c r="I88" s="46">
        <f>2058600+550000</f>
        <v>2608600</v>
      </c>
      <c r="J88" s="46">
        <f t="shared" si="6"/>
        <v>2608600</v>
      </c>
    </row>
    <row r="89" spans="1:10" ht="30" customHeight="1">
      <c r="A89" s="21" t="s">
        <v>131</v>
      </c>
      <c r="B89" s="21" t="s">
        <v>132</v>
      </c>
      <c r="C89" s="21" t="s">
        <v>133</v>
      </c>
      <c r="D89" s="61" t="s">
        <v>134</v>
      </c>
      <c r="E89" s="126"/>
      <c r="F89" s="129"/>
      <c r="G89" s="87">
        <f t="shared" si="5"/>
        <v>3412178</v>
      </c>
      <c r="H89" s="44">
        <f>3007000-1100000</f>
        <v>1907000</v>
      </c>
      <c r="I89" s="42">
        <f>900000+519567+42686+42925</f>
        <v>1505178</v>
      </c>
      <c r="J89" s="46">
        <f t="shared" si="6"/>
        <v>1505178</v>
      </c>
    </row>
    <row r="90" spans="1:10" ht="15.75">
      <c r="A90" s="62" t="s">
        <v>262</v>
      </c>
      <c r="B90" s="21" t="s">
        <v>263</v>
      </c>
      <c r="C90" s="21" t="s">
        <v>42</v>
      </c>
      <c r="D90" s="95" t="s">
        <v>264</v>
      </c>
      <c r="E90" s="126"/>
      <c r="F90" s="129"/>
      <c r="G90" s="87">
        <f t="shared" si="5"/>
        <v>738891</v>
      </c>
      <c r="H90" s="67"/>
      <c r="I90" s="46">
        <v>738891</v>
      </c>
      <c r="J90" s="46">
        <f t="shared" si="6"/>
        <v>738891</v>
      </c>
    </row>
    <row r="91" spans="1:10" ht="15.75">
      <c r="A91" s="116" t="s">
        <v>130</v>
      </c>
      <c r="B91" s="117"/>
      <c r="C91" s="117"/>
      <c r="D91" s="118"/>
      <c r="E91" s="127"/>
      <c r="F91" s="130"/>
      <c r="G91" s="87">
        <f t="shared" si="5"/>
        <v>15364479</v>
      </c>
      <c r="H91" s="87">
        <f>H82+H83+H84+H85+H86+H87+H88+H89+H90</f>
        <v>2057000</v>
      </c>
      <c r="I91" s="87">
        <f>I82+I83+I84+I85+I86+I87+I88+I89+I90</f>
        <v>13307479</v>
      </c>
      <c r="J91" s="87">
        <f>J82+J83+J84+J85+J86+J87+J88+J89+J90</f>
        <v>13122479</v>
      </c>
    </row>
    <row r="92" spans="1:11" ht="15.75">
      <c r="A92" s="24" t="s">
        <v>12</v>
      </c>
      <c r="B92" s="24" t="s">
        <v>12</v>
      </c>
      <c r="C92" s="24" t="s">
        <v>12</v>
      </c>
      <c r="D92" s="55" t="s">
        <v>29</v>
      </c>
      <c r="E92" s="25" t="s">
        <v>12</v>
      </c>
      <c r="F92" s="25" t="s">
        <v>12</v>
      </c>
      <c r="G92" s="86">
        <f>G11+G29+G39+G50+G55+G61</f>
        <v>102630433.47</v>
      </c>
      <c r="H92" s="86">
        <f>H11+H29+H39+H50+H55+H61</f>
        <v>87015037.47</v>
      </c>
      <c r="I92" s="86">
        <f>I11+I29+I39+I50+I55+I61</f>
        <v>15615396</v>
      </c>
      <c r="J92" s="86">
        <f>J11+J29+J39+J50+J55+J61</f>
        <v>15430396</v>
      </c>
      <c r="K92" s="89">
        <f>I92-J92</f>
        <v>185000</v>
      </c>
    </row>
    <row r="94" ht="57.75" customHeight="1"/>
    <row r="95" spans="1:7" s="102" customFormat="1" ht="20.25">
      <c r="A95" s="99"/>
      <c r="B95" s="99"/>
      <c r="C95" s="99"/>
      <c r="D95" s="100" t="s">
        <v>269</v>
      </c>
      <c r="E95" s="100"/>
      <c r="F95" s="100" t="s">
        <v>270</v>
      </c>
      <c r="G95" s="101"/>
    </row>
    <row r="97" spans="7:11" ht="15.75">
      <c r="G97" s="90"/>
      <c r="H97" s="91"/>
      <c r="I97" s="98" t="s">
        <v>255</v>
      </c>
      <c r="J97" s="119">
        <f>14613075</f>
        <v>14613075</v>
      </c>
      <c r="K97" s="120"/>
    </row>
    <row r="98" spans="7:11" ht="15.75">
      <c r="G98" s="90"/>
      <c r="H98" s="91"/>
      <c r="I98" s="91"/>
      <c r="J98" s="121">
        <f>J97-J92</f>
        <v>-817321</v>
      </c>
      <c r="K98" s="122"/>
    </row>
    <row r="99" spans="7:10" ht="15.75">
      <c r="G99" s="90"/>
      <c r="H99" s="91"/>
      <c r="I99" s="91"/>
      <c r="J99" s="92"/>
    </row>
    <row r="100" spans="7:10" ht="15.75">
      <c r="G100" s="123">
        <f>25000+11488+22000+100000+150310+233074+260014+50433-13600</f>
        <v>838719</v>
      </c>
      <c r="H100" s="124"/>
      <c r="I100" s="93"/>
      <c r="J100" s="91"/>
    </row>
    <row r="101" spans="7:10" ht="15.75">
      <c r="G101" s="96" t="s">
        <v>265</v>
      </c>
      <c r="H101" s="97"/>
      <c r="I101" s="91"/>
      <c r="J101" s="91"/>
    </row>
    <row r="102" spans="7:10" ht="15.75">
      <c r="G102" s="90"/>
      <c r="H102" s="91"/>
      <c r="I102" s="91"/>
      <c r="J102" s="91"/>
    </row>
    <row r="103" spans="7:10" ht="15.75">
      <c r="G103" s="90"/>
      <c r="H103" s="91"/>
      <c r="I103" s="91"/>
      <c r="J103" s="91"/>
    </row>
    <row r="108" ht="15">
      <c r="I108" s="92">
        <f>G100-J98</f>
        <v>1656040</v>
      </c>
    </row>
  </sheetData>
  <sheetProtection/>
  <mergeCells count="64">
    <mergeCell ref="F59:F60"/>
    <mergeCell ref="G1:J1"/>
    <mergeCell ref="G2:J2"/>
    <mergeCell ref="G3:J3"/>
    <mergeCell ref="G8:G9"/>
    <mergeCell ref="H8:H9"/>
    <mergeCell ref="I8:J8"/>
    <mergeCell ref="G4:J4"/>
    <mergeCell ref="D57:D59"/>
    <mergeCell ref="C8:C9"/>
    <mergeCell ref="D8:D9"/>
    <mergeCell ref="A11:C11"/>
    <mergeCell ref="D11:F11"/>
    <mergeCell ref="E8:E9"/>
    <mergeCell ref="F8:F9"/>
    <mergeCell ref="A8:A9"/>
    <mergeCell ref="B8:B9"/>
    <mergeCell ref="E59:E60"/>
    <mergeCell ref="F72:F81"/>
    <mergeCell ref="F21:F22"/>
    <mergeCell ref="A39:C39"/>
    <mergeCell ref="A45:A48"/>
    <mergeCell ref="B45:B48"/>
    <mergeCell ref="C45:C48"/>
    <mergeCell ref="A61:F61"/>
    <mergeCell ref="F48:F49"/>
    <mergeCell ref="D55:F55"/>
    <mergeCell ref="D45:E45"/>
    <mergeCell ref="E17:E18"/>
    <mergeCell ref="D39:F39"/>
    <mergeCell ref="A81:D81"/>
    <mergeCell ref="E72:E81"/>
    <mergeCell ref="A44:D44"/>
    <mergeCell ref="A29:C29"/>
    <mergeCell ref="D29:F29"/>
    <mergeCell ref="E21:E22"/>
    <mergeCell ref="F51:F52"/>
    <mergeCell ref="A71:D71"/>
    <mergeCell ref="C12:C15"/>
    <mergeCell ref="B12:B15"/>
    <mergeCell ref="A12:A15"/>
    <mergeCell ref="D50:F50"/>
    <mergeCell ref="D12:D15"/>
    <mergeCell ref="A16:D16"/>
    <mergeCell ref="F17:F18"/>
    <mergeCell ref="A38:D38"/>
    <mergeCell ref="E30:E38"/>
    <mergeCell ref="F30:F38"/>
    <mergeCell ref="E48:E49"/>
    <mergeCell ref="E41:E44"/>
    <mergeCell ref="F41:F44"/>
    <mergeCell ref="A55:C55"/>
    <mergeCell ref="E62:E71"/>
    <mergeCell ref="F62:F71"/>
    <mergeCell ref="A57:A59"/>
    <mergeCell ref="E51:E52"/>
    <mergeCell ref="B57:B59"/>
    <mergeCell ref="C57:C59"/>
    <mergeCell ref="A91:D91"/>
    <mergeCell ref="J97:K97"/>
    <mergeCell ref="J98:K98"/>
    <mergeCell ref="G100:H100"/>
    <mergeCell ref="E82:E91"/>
    <mergeCell ref="F82:F91"/>
  </mergeCells>
  <printOptions/>
  <pageMargins left="0.2362204724409449" right="0.1968503937007874" top="0.29" bottom="0.2755905511811024" header="0.1968503937007874" footer="0.1968503937007874"/>
  <pageSetup horizontalDpi="600" verticalDpi="600" orientation="landscape" paperSize="9" scale="65" r:id="rId1"/>
  <rowBreaks count="2" manualBreakCount="2">
    <brk id="25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2019-06-26T08:26:01Z</cp:lastPrinted>
  <dcterms:created xsi:type="dcterms:W3CDTF">2018-12-04T09:08:53Z</dcterms:created>
  <dcterms:modified xsi:type="dcterms:W3CDTF">2019-07-05T11:35:28Z</dcterms:modified>
  <cp:category/>
  <cp:version/>
  <cp:contentType/>
  <cp:contentStatus/>
</cp:coreProperties>
</file>