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<sst xmlns="http://schemas.openxmlformats.org/spreadsheetml/2006/main" count="414" uniqueCount="327">
  <si>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</si>
  <si>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</si>
  <si>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</si>
  <si>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</si>
  <si>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</si>
  <si>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</si>
  <si>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</si>
  <si>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</si>
  <si>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</si>
  <si>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</si>
  <si>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</si>
  <si>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</si>
  <si>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</si>
  <si>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</si>
  <si>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</si>
  <si>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</si>
  <si>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</si>
  <si>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</si>
  <si>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</si>
  <si>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</si>
  <si>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</si>
  <si>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</si>
  <si>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</si>
  <si>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</si>
  <si>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</si>
  <si>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</si>
  <si>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</si>
  <si>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</si>
  <si>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</si>
  <si>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</si>
  <si>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</si>
  <si>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</si>
  <si>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</si>
  <si>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</si>
  <si>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</si>
  <si>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</si>
  <si>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</si>
  <si>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</si>
  <si>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</si>
  <si>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</si>
  <si>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</si>
  <si>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</si>
  <si>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</si>
  <si>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</si>
  <si>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</si>
  <si>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</si>
  <si>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</si>
  <si>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</si>
  <si>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</si>
  <si>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</si>
  <si>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</si>
  <si>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</si>
  <si>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</si>
  <si>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</si>
  <si>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</si>
  <si>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</si>
  <si>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</si>
  <si>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</si>
  <si>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</si>
  <si>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</si>
  <si>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</si>
  <si>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</si>
  <si>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</si>
  <si>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</si>
  <si>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</si>
  <si>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</si>
  <si>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</si>
  <si>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</si>
  <si>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</si>
  <si>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</si>
  <si>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</si>
  <si>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</si>
  <si>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</si>
  <si>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</si>
  <si>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</si>
  <si>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</si>
  <si>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</si>
  <si>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</si>
  <si>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</si>
  <si>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</si>
  <si>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</si>
  <si>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</si>
  <si>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</si>
  <si>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</si>
  <si>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</si>
  <si>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</si>
  <si>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</si>
  <si>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</si>
  <si>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</si>
  <si>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</si>
  <si>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</si>
  <si>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</si>
  <si>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</si>
  <si>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</si>
  <si>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</si>
  <si>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</si>
  <si>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</si>
  <si>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</si>
  <si>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</si>
  <si>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</si>
  <si>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</si>
  <si>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</si>
  <si>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</si>
  <si>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</si>
  <si>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</si>
  <si>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</si>
  <si>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</si>
  <si>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</si>
  <si>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</si>
  <si>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</si>
  <si>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</si>
  <si>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</si>
  <si>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</si>
  <si>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</si>
  <si>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</si>
  <si>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</si>
  <si>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</si>
  <si>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</si>
  <si>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</si>
  <si>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</si>
  <si>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</si>
  <si>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</si>
  <si>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</si>
  <si>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</si>
  <si>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</si>
  <si>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</si>
  <si>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</si>
  <si>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</si>
  <si>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</si>
  <si>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</si>
  <si>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</si>
  <si>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</si>
  <si>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</si>
  <si>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</si>
  <si>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</si>
  <si>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</si>
  <si>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</si>
  <si>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</si>
  <si>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</si>
  <si>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</si>
  <si>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</si>
  <si>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</si>
  <si>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</si>
  <si>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</si>
  <si>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</si>
  <si>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</si>
  <si>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</si>
  <si>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</si>
  <si>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</si>
  <si>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</si>
  <si>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</si>
  <si>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</si>
  <si>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</si>
  <si>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</si>
  <si>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</si>
  <si>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</si>
  <si>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</si>
  <si>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</si>
  <si>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</si>
  <si>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</si>
  <si>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</si>
  <si>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</si>
  <si>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</si>
  <si>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</si>
  <si>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</si>
  <si>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</si>
  <si>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</si>
  <si>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</si>
  <si>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</si>
  <si>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</si>
  <si>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</si>
  <si>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</si>
  <si>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</si>
  <si>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</si>
  <si>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</si>
  <si>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</si>
  <si>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</si>
  <si>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</si>
  <si>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</si>
  <si>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</si>
  <si>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</si>
  <si>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</si>
  <si>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</si>
  <si>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</si>
  <si>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</si>
  <si>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</si>
  <si>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</si>
  <si>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</si>
  <si>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</si>
  <si>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</si>
  <si>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</si>
  <si>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</si>
  <si>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</si>
  <si>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</si>
  <si>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</si>
  <si>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</si>
  <si>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</si>
  <si>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</si>
  <si>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</si>
  <si>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</si>
  <si>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</si>
  <si>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</si>
  <si>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</si>
  <si>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</si>
  <si>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</si>
  <si>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</si>
  <si>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</si>
  <si>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</si>
  <si>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</si>
  <si>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</si>
  <si>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</si>
  <si>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</si>
  <si>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</si>
  <si>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</si>
  <si>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</si>
  <si>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</si>
  <si>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</si>
  <si>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</si>
  <si>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</si>
  <si>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</si>
  <si>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</si>
  <si>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</si>
  <si>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</si>
  <si>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</si>
  <si>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</si>
  <si>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</si>
  <si>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</si>
  <si>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</si>
  <si>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</si>
  <si>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</si>
  <si>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</si>
  <si>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</si>
  <si>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</si>
  <si>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</si>
  <si>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</si>
  <si>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</si>
  <si>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</si>
  <si>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</si>
  <si>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</si>
  <si>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</si>
  <si>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</si>
  <si>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</si>
  <si>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</si>
  <si>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</si>
  <si>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</si>
  <si>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</si>
  <si>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</si>
  <si>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</si>
  <si>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</si>
  <si>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</si>
  <si>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</si>
  <si>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</si>
  <si>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</si>
  <si>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</si>
  <si>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</si>
  <si>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</si>
  <si>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</si>
  <si>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</si>
  <si>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</si>
  <si>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</si>
  <si>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</si>
  <si>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</si>
  <si>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</si>
  <si>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</si>
  <si>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</si>
  <si>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</si>
  <si>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</si>
  <si>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</si>
  <si>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</si>
  <si>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</si>
  <si>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</si>
  <si>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</si>
  <si>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</si>
  <si>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</si>
  <si>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</si>
  <si>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</si>
  <si>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</si>
  <si>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</si>
  <si>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</si>
  <si>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</si>
  <si>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</si>
  <si>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</si>
  <si>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</si>
  <si>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</si>
  <si>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</si>
  <si>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</si>
  <si>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</si>
  <si>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</si>
  <si>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</si>
  <si>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</si>
  <si>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</si>
  <si>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</si>
  <si>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</si>
  <si>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</si>
  <si>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</si>
  <si>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</si>
  <si>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</si>
  <si>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</si>
  <si>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</si>
  <si>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</si>
  <si>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</si>
  <si>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</si>
  <si>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</si>
  <si>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</si>
  <si>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</si>
  <si>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</si>
  <si>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</si>
  <si>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</si>
  <si>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</si>
  <si>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</si>
  <si>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</si>
  <si>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</si>
  <si>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</si>
  <si>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</si>
  <si>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</si>
  <si>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</si>
  <si>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</si>
  <si>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</si>
  <si>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</si>
  <si>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</si>
  <si>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</si>
  <si>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</si>
  <si>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</si>
  <si>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</si>
  <si>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</si>
  <si>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</si>
  <si>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12.08.2019  № 844-74-VII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</si>
</sst>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G1">
      <selection activeCell="K6" sqref="K6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70" t="s">
        <v>6</v>
      </c>
      <c r="L2" s="71"/>
      <c r="M2" s="71"/>
      <c r="N2" s="71"/>
      <c r="O2" s="71"/>
      <c r="P2" s="71"/>
    </row>
    <row r="3" spans="2:16" ht="14.25" customHeight="1">
      <c r="B3" s="26"/>
      <c r="C3" s="26"/>
      <c r="D3" s="26"/>
      <c r="K3" s="73" t="s">
        <v>280</v>
      </c>
      <c r="L3" s="71"/>
      <c r="M3" s="71"/>
      <c r="N3" s="71"/>
      <c r="O3" s="71"/>
      <c r="P3" s="71"/>
    </row>
    <row r="4" spans="2:16" ht="13.5" customHeight="1">
      <c r="B4" s="26"/>
      <c r="C4" s="26"/>
      <c r="D4" s="26"/>
      <c r="K4" s="73" t="s">
        <v>281</v>
      </c>
      <c r="L4" s="71"/>
      <c r="M4" s="71"/>
      <c r="N4" s="71"/>
      <c r="O4" s="71"/>
      <c r="P4" s="71"/>
    </row>
    <row r="5" spans="1:16" ht="14.25" customHeight="1">
      <c r="A5" s="26"/>
      <c r="B5" s="26"/>
      <c r="C5" s="26"/>
      <c r="D5" s="26"/>
      <c r="K5" s="72" t="s">
        <v>326</v>
      </c>
      <c r="L5" s="71"/>
      <c r="M5" s="71"/>
      <c r="N5" s="71"/>
      <c r="O5" s="71"/>
      <c r="P5" s="71"/>
    </row>
    <row r="6" spans="1:4" ht="12.75">
      <c r="A6" s="26"/>
      <c r="B6" s="26"/>
      <c r="C6" s="26"/>
      <c r="D6" s="26"/>
    </row>
    <row r="7" spans="1:16" ht="18.75">
      <c r="A7" s="74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8.75">
      <c r="A8" s="74" t="s">
        <v>275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10" spans="1:16" ht="12.75">
      <c r="A10" s="1"/>
      <c r="P10" s="1" t="s">
        <v>0</v>
      </c>
    </row>
    <row r="11" spans="1:16" ht="32.25" customHeight="1">
      <c r="A11" s="63" t="s">
        <v>8</v>
      </c>
      <c r="B11" s="63" t="s">
        <v>9</v>
      </c>
      <c r="C11" s="63" t="s">
        <v>302</v>
      </c>
      <c r="D11" s="65" t="s">
        <v>303</v>
      </c>
      <c r="E11" s="63" t="s">
        <v>1</v>
      </c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4" t="s">
        <v>5</v>
      </c>
    </row>
    <row r="12" spans="1:16" ht="22.5" customHeight="1">
      <c r="A12" s="63"/>
      <c r="B12" s="63"/>
      <c r="C12" s="63"/>
      <c r="D12" s="66"/>
      <c r="E12" s="64" t="s">
        <v>3</v>
      </c>
      <c r="F12" s="63" t="s">
        <v>10</v>
      </c>
      <c r="G12" s="63" t="s">
        <v>11</v>
      </c>
      <c r="H12" s="63"/>
      <c r="I12" s="63" t="s">
        <v>12</v>
      </c>
      <c r="J12" s="64" t="s">
        <v>3</v>
      </c>
      <c r="K12" s="64" t="s">
        <v>4</v>
      </c>
      <c r="L12" s="63" t="s">
        <v>10</v>
      </c>
      <c r="M12" s="63" t="s">
        <v>11</v>
      </c>
      <c r="N12" s="63"/>
      <c r="O12" s="63" t="s">
        <v>12</v>
      </c>
      <c r="P12" s="64"/>
    </row>
    <row r="13" spans="1:16" ht="23.25" customHeight="1">
      <c r="A13" s="63"/>
      <c r="B13" s="63"/>
      <c r="C13" s="63"/>
      <c r="D13" s="66"/>
      <c r="E13" s="64"/>
      <c r="F13" s="63"/>
      <c r="G13" s="63" t="s">
        <v>13</v>
      </c>
      <c r="H13" s="63" t="s">
        <v>14</v>
      </c>
      <c r="I13" s="63"/>
      <c r="J13" s="64"/>
      <c r="K13" s="64"/>
      <c r="L13" s="63"/>
      <c r="M13" s="63" t="s">
        <v>13</v>
      </c>
      <c r="N13" s="63" t="s">
        <v>14</v>
      </c>
      <c r="O13" s="63"/>
      <c r="P13" s="64"/>
    </row>
    <row r="14" spans="1:16" ht="20.25" customHeight="1">
      <c r="A14" s="63"/>
      <c r="B14" s="63"/>
      <c r="C14" s="63"/>
      <c r="D14" s="67"/>
      <c r="E14" s="64"/>
      <c r="F14" s="63"/>
      <c r="G14" s="63"/>
      <c r="H14" s="63"/>
      <c r="I14" s="63"/>
      <c r="J14" s="64"/>
      <c r="K14" s="64"/>
      <c r="L14" s="63"/>
      <c r="M14" s="63"/>
      <c r="N14" s="63"/>
      <c r="O14" s="63"/>
      <c r="P14" s="64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55558255</v>
      </c>
      <c r="F16" s="25">
        <f t="shared" si="0"/>
        <v>55558255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10132269</v>
      </c>
      <c r="K16" s="40">
        <f t="shared" si="0"/>
        <v>10017269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65690524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17527922</v>
      </c>
      <c r="F17" s="25">
        <f aca="true" t="shared" si="1" ref="F17:P17">F18+F19</f>
        <v>17527922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794763</v>
      </c>
      <c r="K17" s="40">
        <f t="shared" si="1"/>
        <v>784763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18322685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</f>
        <v>16285182</v>
      </c>
      <c r="F18" s="22">
        <f aca="true" t="shared" si="3" ref="F18:F79">E18</f>
        <v>16285182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16295182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</f>
        <v>1242740</v>
      </c>
      <c r="F19" s="22">
        <f t="shared" si="3"/>
        <v>1242740</v>
      </c>
      <c r="G19" s="22"/>
      <c r="H19" s="22"/>
      <c r="I19" s="22"/>
      <c r="J19" s="40">
        <f t="shared" si="2"/>
        <v>784763</v>
      </c>
      <c r="K19" s="39">
        <f>199900+209671+137541+117000+120651</f>
        <v>784763</v>
      </c>
      <c r="L19" s="22"/>
      <c r="M19" s="22"/>
      <c r="N19" s="22"/>
      <c r="O19" s="22">
        <v>0</v>
      </c>
      <c r="P19" s="39">
        <f t="shared" si="4"/>
        <v>2027503</v>
      </c>
      <c r="Q19" s="24">
        <v>861810</v>
      </c>
      <c r="R19" s="24">
        <f>P19-Q19</f>
        <v>1165693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22506364</v>
      </c>
      <c r="F20" s="25">
        <f aca="true" t="shared" si="5" ref="F20:P20">F21+F22</f>
        <v>22506364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825042</v>
      </c>
      <c r="K20" s="40">
        <f t="shared" si="5"/>
        <v>818042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23331406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</f>
        <v>21820964</v>
      </c>
      <c r="F21" s="22">
        <f t="shared" si="3"/>
        <v>21820964</v>
      </c>
      <c r="G21" s="22"/>
      <c r="H21" s="22"/>
      <c r="I21" s="22"/>
      <c r="J21" s="40">
        <f t="shared" si="2"/>
        <v>825042</v>
      </c>
      <c r="K21" s="39">
        <f>300000+18500+141542+17000+311000+30000</f>
        <v>818042</v>
      </c>
      <c r="L21" s="22"/>
      <c r="M21" s="22"/>
      <c r="N21" s="22"/>
      <c r="O21" s="22">
        <v>7000</v>
      </c>
      <c r="P21" s="39">
        <f t="shared" si="4"/>
        <v>22646006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685400</v>
      </c>
      <c r="F22" s="25">
        <f aca="true" t="shared" si="6" ref="F22:P22">F23+F24+F25</f>
        <v>685400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685400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10771864</v>
      </c>
      <c r="F30" s="42">
        <f aca="true" t="shared" si="8" ref="F30:P30">F31+F32+F33+F34+F35+F36</f>
        <v>10771864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2505126</v>
      </c>
      <c r="K30" s="42">
        <f t="shared" si="8"/>
        <v>2407126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13276990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</f>
        <v>195000</v>
      </c>
      <c r="F33" s="22">
        <f t="shared" si="3"/>
        <v>195000</v>
      </c>
      <c r="G33" s="29"/>
      <c r="H33" s="29"/>
      <c r="I33" s="29"/>
      <c r="J33" s="40">
        <f t="shared" si="2"/>
        <v>119000</v>
      </c>
      <c r="K33" s="41">
        <f>70000</f>
        <v>70000</v>
      </c>
      <c r="L33" s="29"/>
      <c r="M33" s="29"/>
      <c r="N33" s="29"/>
      <c r="O33" s="29">
        <v>49000</v>
      </c>
      <c r="P33" s="39">
        <f t="shared" si="4"/>
        <v>314000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</f>
        <v>1538571</v>
      </c>
      <c r="F34" s="22">
        <f t="shared" si="3"/>
        <v>1538571</v>
      </c>
      <c r="G34" s="29"/>
      <c r="H34" s="29"/>
      <c r="I34" s="29"/>
      <c r="J34" s="40">
        <f t="shared" si="2"/>
        <v>225075</v>
      </c>
      <c r="K34" s="41">
        <f>389575-199500+35000</f>
        <v>225075</v>
      </c>
      <c r="L34" s="29"/>
      <c r="M34" s="29"/>
      <c r="N34" s="29"/>
      <c r="O34" s="29"/>
      <c r="P34" s="39">
        <f t="shared" si="4"/>
        <v>1763646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</f>
        <v>8570293</v>
      </c>
      <c r="F35" s="22">
        <f t="shared" si="3"/>
        <v>8570293</v>
      </c>
      <c r="G35" s="29"/>
      <c r="H35" s="29"/>
      <c r="I35" s="29"/>
      <c r="J35" s="40">
        <f t="shared" si="2"/>
        <v>376205</v>
      </c>
      <c r="K35" s="41">
        <f>8205+119000+150000+12000-39560+77560</f>
        <v>327205</v>
      </c>
      <c r="L35" s="29"/>
      <c r="M35" s="29"/>
      <c r="N35" s="29"/>
      <c r="O35" s="29">
        <v>49000</v>
      </c>
      <c r="P35" s="39">
        <f t="shared" si="4"/>
        <v>8946498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2438000</v>
      </c>
      <c r="F37" s="43">
        <f aca="true" t="shared" si="9" ref="F37:P37">F38+F39+F40+F41+F42</f>
        <v>2438000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6007338</v>
      </c>
      <c r="K37" s="43">
        <f t="shared" si="9"/>
        <v>6007338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8445338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3007000-1100000+186000+200000+80000</f>
        <v>2373000</v>
      </c>
      <c r="F40" s="22">
        <f t="shared" si="3"/>
        <v>2373000</v>
      </c>
      <c r="G40" s="29"/>
      <c r="H40" s="29"/>
      <c r="I40" s="29"/>
      <c r="J40" s="40">
        <f t="shared" si="2"/>
        <v>3398738</v>
      </c>
      <c r="K40" s="41">
        <f>900000+519567+42686+42925+761000-363440+1496000</f>
        <v>3398738</v>
      </c>
      <c r="L40" s="29"/>
      <c r="M40" s="29"/>
      <c r="N40" s="29"/>
      <c r="O40" s="29"/>
      <c r="P40" s="39">
        <f t="shared" si="4"/>
        <v>5771738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472905</v>
      </c>
      <c r="F43" s="43">
        <f aca="true" t="shared" si="10" ref="F43:P43">F44+F45+F46</f>
        <v>472905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472905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200000+30000+40000</f>
        <v>270000</v>
      </c>
      <c r="F46" s="22">
        <f t="shared" si="3"/>
        <v>270000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270000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68848074.49000001</v>
      </c>
      <c r="F47" s="31">
        <f aca="true" t="shared" si="11" ref="F47:P47">F48+F50+F58</f>
        <v>68848074.49000001</v>
      </c>
      <c r="G47" s="31">
        <f t="shared" si="11"/>
        <v>46351123.97</v>
      </c>
      <c r="H47" s="31">
        <f t="shared" si="11"/>
        <v>7523027.800000001</v>
      </c>
      <c r="I47" s="31">
        <f t="shared" si="11"/>
        <v>0</v>
      </c>
      <c r="J47" s="40">
        <f t="shared" si="2"/>
        <v>6114755</v>
      </c>
      <c r="K47" s="43">
        <f t="shared" si="11"/>
        <v>3625905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241000</v>
      </c>
      <c r="P47" s="43">
        <f t="shared" si="11"/>
        <v>74962829.49000001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15700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v>15700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67149084.49000001</v>
      </c>
      <c r="F50" s="43">
        <f aca="true" t="shared" si="13" ref="F50:P50">F51+F52+F53+F54+F55+F56+F57</f>
        <v>67149084.49000001</v>
      </c>
      <c r="G50" s="43">
        <f t="shared" si="13"/>
        <v>45293123.97</v>
      </c>
      <c r="H50" s="43">
        <f t="shared" si="13"/>
        <v>7235327.800000001</v>
      </c>
      <c r="I50" s="43">
        <f t="shared" si="13"/>
        <v>0</v>
      </c>
      <c r="J50" s="43">
        <f t="shared" si="13"/>
        <v>6089355</v>
      </c>
      <c r="K50" s="43">
        <f t="shared" si="13"/>
        <v>3619705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241000</v>
      </c>
      <c r="P50" s="43">
        <f t="shared" si="13"/>
        <v>73238439.49000001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1952681</v>
      </c>
      <c r="K51" s="41">
        <f>200000+11488+41265+38806+4022+123000</f>
        <v>418581</v>
      </c>
      <c r="L51" s="29">
        <v>1506100</v>
      </c>
      <c r="M51" s="29"/>
      <c r="N51" s="29"/>
      <c r="O51" s="29">
        <v>28000</v>
      </c>
      <c r="P51" s="39">
        <f t="shared" si="4"/>
        <v>17751544.619999997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13883000+31301300+2504885-1464000+199800-372511.76-233077.37-17000+430000+61+84672+42000+200000+210000-167101+91089+604000</f>
        <v>47297116.870000005</v>
      </c>
      <c r="F52" s="22">
        <f t="shared" si="3"/>
        <v>47297116.870000005</v>
      </c>
      <c r="G52" s="29">
        <f>7400000+25660000-305337.51-119866.21-35000+61-259903+400000</f>
        <v>32739954.279999997</v>
      </c>
      <c r="H52" s="29">
        <f>3830900-86840.6+15000+1000000+30000+100000</f>
        <v>4889059.4</v>
      </c>
      <c r="I52" s="29"/>
      <c r="J52" s="40">
        <f t="shared" si="2"/>
        <v>4086241</v>
      </c>
      <c r="K52" s="41">
        <f>1250000-185000+22000+193777+643398+25000+100000+13600+164052+505000+381864+37000</f>
        <v>3150691</v>
      </c>
      <c r="L52" s="29">
        <f>155800+566750</f>
        <v>722550</v>
      </c>
      <c r="M52" s="29">
        <v>150000</v>
      </c>
      <c r="N52" s="29">
        <v>36000</v>
      </c>
      <c r="O52" s="29">
        <f>185000+28000</f>
        <v>213000</v>
      </c>
      <c r="P52" s="39">
        <f t="shared" si="4"/>
        <v>51383357.870000005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1194690</v>
      </c>
      <c r="F58" s="31">
        <f aca="true" t="shared" si="14" ref="F58:P58">F59</f>
        <v>1194690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1213890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1100000+17000+980+20000+18570+5800+32340</f>
        <v>1194690</v>
      </c>
      <c r="F59" s="22">
        <f t="shared" si="3"/>
        <v>1194690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1213890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60857570.89</v>
      </c>
      <c r="F60" s="31">
        <f aca="true" t="shared" si="15" ref="F60:P60">F61+F63</f>
        <v>60857570.89</v>
      </c>
      <c r="G60" s="31">
        <f t="shared" si="15"/>
        <v>9136000</v>
      </c>
      <c r="H60" s="31">
        <f t="shared" si="15"/>
        <v>660000</v>
      </c>
      <c r="I60" s="31">
        <f t="shared" si="15"/>
        <v>0</v>
      </c>
      <c r="J60" s="40">
        <f t="shared" si="2"/>
        <v>5904303</v>
      </c>
      <c r="K60" s="43">
        <f t="shared" si="15"/>
        <v>5774300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66761873.89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54512570.89</v>
      </c>
      <c r="F63" s="43">
        <f aca="true" t="shared" si="17" ref="F63:P63">F64+F65+F66+F67+F68+F69+F70+F71+F72+F73+F74+F75+F76+F77+F78+F79+F80+F81+F82+F83+F84+F85+F86+F87+F88+F89+F90+F91+F92</f>
        <v>54512570.89</v>
      </c>
      <c r="G63" s="43">
        <f t="shared" si="17"/>
        <v>4516000</v>
      </c>
      <c r="H63" s="43">
        <f t="shared" si="17"/>
        <v>358000</v>
      </c>
      <c r="I63" s="43">
        <f t="shared" si="17"/>
        <v>0</v>
      </c>
      <c r="J63" s="43">
        <f t="shared" si="17"/>
        <v>5904300</v>
      </c>
      <c r="K63" s="43">
        <f t="shared" si="17"/>
        <v>5774300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60416870.89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6386700+180000+200000+99508</f>
        <v>6866208</v>
      </c>
      <c r="F87" s="22">
        <f t="shared" si="18"/>
        <v>6866208</v>
      </c>
      <c r="G87" s="29">
        <v>4516000</v>
      </c>
      <c r="H87" s="29">
        <f>348000+10000</f>
        <v>358000</v>
      </c>
      <c r="I87" s="29"/>
      <c r="J87" s="40">
        <f t="shared" si="2"/>
        <v>5842300</v>
      </c>
      <c r="K87" s="41">
        <f>3950000+3000+1650000+109300</f>
        <v>5712300</v>
      </c>
      <c r="L87" s="29">
        <v>130000</v>
      </c>
      <c r="M87" s="29"/>
      <c r="N87" s="29"/>
      <c r="O87" s="29"/>
      <c r="P87" s="39">
        <f t="shared" si="19"/>
        <v>12708508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</f>
        <v>347362.89</v>
      </c>
      <c r="F88" s="22">
        <f t="shared" si="18"/>
        <v>347362.89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347362.89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</f>
        <v>756000</v>
      </c>
      <c r="F92" s="22">
        <f t="shared" si="18"/>
        <v>756000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756000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7501004</v>
      </c>
      <c r="F93" s="31">
        <f aca="true" t="shared" si="21" ref="F93:P93">F94+F96+F98</f>
        <v>7501004</v>
      </c>
      <c r="G93" s="31">
        <f t="shared" si="21"/>
        <v>4793000</v>
      </c>
      <c r="H93" s="31">
        <f t="shared" si="21"/>
        <v>537500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8089004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2603244</v>
      </c>
      <c r="F96" s="31">
        <f aca="true" t="shared" si="23" ref="F96:P96">F97</f>
        <v>2603244</v>
      </c>
      <c r="G96" s="31">
        <f t="shared" si="23"/>
        <v>2000000</v>
      </c>
      <c r="H96" s="31">
        <f t="shared" si="23"/>
        <v>103000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2863244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</f>
        <v>2603244</v>
      </c>
      <c r="F97" s="22">
        <f t="shared" si="18"/>
        <v>2603244</v>
      </c>
      <c r="G97" s="29">
        <f>1850000+150000</f>
        <v>2000000</v>
      </c>
      <c r="H97" s="29">
        <f>88000+15000</f>
        <v>103000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2863244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4399360</v>
      </c>
      <c r="F98" s="31">
        <f aca="true" t="shared" si="24" ref="F98:P98">F99+F100+F101+F102+F103</f>
        <v>4399360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4727360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75000+100000+200000</f>
        <v>375000</v>
      </c>
      <c r="F99" s="22">
        <f t="shared" si="18"/>
        <v>375000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375000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</f>
        <v>843600</v>
      </c>
      <c r="F100" s="22">
        <f t="shared" si="18"/>
        <v>843600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848600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1879400+250000+30000-15000+34020+150000+150000</f>
        <v>2478420</v>
      </c>
      <c r="F102" s="22">
        <f t="shared" si="18"/>
        <v>2478420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2798420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2142000</v>
      </c>
      <c r="F105" s="31">
        <f aca="true" t="shared" si="26" ref="F105:P105">F106+F108+F110</f>
        <v>2142000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2239000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1669000</v>
      </c>
      <c r="F110" s="31">
        <f aca="true" t="shared" si="29" ref="F110:P110">F111+F112+F113</f>
        <v>1669000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1766000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60000+100000+30000+100000+40000</f>
        <v>330000</v>
      </c>
      <c r="F111" s="22">
        <f t="shared" si="18"/>
        <v>330000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390000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1270000+10000+8000+10000+33000</f>
        <v>1331000</v>
      </c>
      <c r="F113" s="22">
        <f t="shared" si="18"/>
        <v>1331000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1368000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5206456</v>
      </c>
      <c r="K114" s="43">
        <f t="shared" si="30"/>
        <v>5206456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7700040.62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5206456</v>
      </c>
      <c r="K119" s="43">
        <f t="shared" si="33"/>
        <v>5206456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5886867.62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5206456</v>
      </c>
      <c r="K121" s="41">
        <f>738891+7175844-2708279</f>
        <v>5206456</v>
      </c>
      <c r="L121" s="29"/>
      <c r="M121" s="29"/>
      <c r="N121" s="29"/>
      <c r="O121" s="29"/>
      <c r="P121" s="39">
        <f t="shared" si="19"/>
        <v>5514355.86</v>
      </c>
    </row>
    <row r="122" spans="1:21" s="28" customFormat="1" ht="18.75">
      <c r="A122" s="68" t="s">
        <v>276</v>
      </c>
      <c r="B122" s="69"/>
      <c r="C122" s="69"/>
      <c r="D122" s="69"/>
      <c r="E122" s="43">
        <f>E16+E47+E60+E93+E105+E114</f>
        <v>197400489</v>
      </c>
      <c r="F122" s="31">
        <f>F16+F47+F60+F93+F105+F114</f>
        <v>197400489</v>
      </c>
      <c r="G122" s="30">
        <f>G16+G47+G60+G93+G105+G114</f>
        <v>71476123.97</v>
      </c>
      <c r="H122" s="30">
        <f>H16+H47+H60+H93+H105+H114</f>
        <v>9474527.8</v>
      </c>
      <c r="I122" s="31">
        <f>I16+I47+I60+I93+I105+I114</f>
        <v>0</v>
      </c>
      <c r="J122" s="57">
        <f t="shared" si="20"/>
        <v>28042783</v>
      </c>
      <c r="K122" s="43">
        <f>K16+K47+K60+K93+K105+K114</f>
        <v>24755930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346000</v>
      </c>
      <c r="P122" s="44">
        <f t="shared" si="19"/>
        <v>225443272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2339768</v>
      </c>
      <c r="F128" s="24">
        <f aca="true" t="shared" si="34" ref="F128:P128">F122-F130</f>
        <v>2339768</v>
      </c>
      <c r="G128" s="24">
        <f t="shared" si="34"/>
        <v>400000</v>
      </c>
      <c r="H128" s="24">
        <f t="shared" si="34"/>
        <v>110000</v>
      </c>
      <c r="I128" s="24">
        <f t="shared" si="34"/>
        <v>0</v>
      </c>
      <c r="J128" s="38">
        <f t="shared" si="34"/>
        <v>-448768</v>
      </c>
      <c r="K128" s="38">
        <f t="shared" si="34"/>
        <v>-609768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161000</v>
      </c>
      <c r="P128" s="47">
        <f t="shared" si="34"/>
        <v>1891000</v>
      </c>
    </row>
    <row r="129" spans="5:16" ht="12.75">
      <c r="E129" s="38"/>
      <c r="J129" s="38"/>
      <c r="K129" s="38"/>
      <c r="P129" s="38"/>
    </row>
    <row r="130" spans="5:16" ht="12.75">
      <c r="E130" s="38">
        <v>195060721</v>
      </c>
      <c r="F130" s="24">
        <v>195060721</v>
      </c>
      <c r="G130" s="24">
        <v>71076123.97</v>
      </c>
      <c r="H130" s="24">
        <v>9364527.8</v>
      </c>
      <c r="J130" s="38">
        <v>28491551</v>
      </c>
      <c r="K130" s="38">
        <v>25365698</v>
      </c>
      <c r="L130" s="24">
        <v>2940853</v>
      </c>
      <c r="M130" s="24">
        <v>470000</v>
      </c>
      <c r="N130" s="24">
        <v>161500</v>
      </c>
      <c r="O130" s="24">
        <v>185000</v>
      </c>
      <c r="P130" s="38">
        <v>223552272</v>
      </c>
    </row>
    <row r="132" ht="12.75">
      <c r="H132" s="24">
        <f>9364527.8-H122</f>
        <v>-110000</v>
      </c>
    </row>
    <row r="133" ht="12.75">
      <c r="E133" s="48"/>
    </row>
    <row r="134" spans="14:21" s="34" customFormat="1" ht="15.75">
      <c r="N134" s="62">
        <f>K122+O122</f>
        <v>25101930</v>
      </c>
      <c r="O134" s="62"/>
      <c r="P134" s="59" t="s">
        <v>320</v>
      </c>
      <c r="U134" s="24"/>
    </row>
    <row r="135" ht="15.75">
      <c r="U135" s="34"/>
    </row>
  </sheetData>
  <sheetProtection/>
  <mergeCells count="28">
    <mergeCell ref="A8:P8"/>
    <mergeCell ref="A7:P7"/>
    <mergeCell ref="G13:G14"/>
    <mergeCell ref="H13:H14"/>
    <mergeCell ref="G12:H12"/>
    <mergeCell ref="I12:I14"/>
    <mergeCell ref="J12:J14"/>
    <mergeCell ref="O12:O14"/>
    <mergeCell ref="M13:M14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2019-09-12T13:29:20Z</cp:lastPrinted>
  <dcterms:created xsi:type="dcterms:W3CDTF">2018-12-04T09:08:53Z</dcterms:created>
  <dcterms:modified xsi:type="dcterms:W3CDTF">2019-10-02T10:23:21Z</dcterms:modified>
  <cp:category/>
  <cp:version/>
  <cp:contentType/>
  <cp:contentStatus/>
</cp:coreProperties>
</file>