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6" sheetId="1" r:id="rId1"/>
    <sheet name="додаток 6.1" sheetId="2" r:id="rId2"/>
    <sheet name="додаток 6.2" sheetId="3" r:id="rId3"/>
  </sheets>
  <definedNames>
    <definedName name="_xlnm.Print_Area" localSheetId="0">'додаток 6'!$A$1:$J$99</definedName>
    <definedName name="_xlnm.Print_Area" localSheetId="1">'додаток 6.1'!$A$1:$J$15</definedName>
  </definedNames>
  <calcPr fullCalcOnLoad="1"/>
</workbook>
</file>

<file path=xl/sharedStrings.xml><?xml version="1.0" encoding="utf-8"?>
<sst xmlns="http://schemas.openxmlformats.org/spreadsheetml/2006/main" count="296" uniqueCount="228">
  <si>
    <t>Х</t>
  </si>
  <si>
    <t>Секретар ради</t>
  </si>
  <si>
    <t>К.Г.Яхно</t>
  </si>
  <si>
    <t>УСЬОГО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</si>
  <si>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</si>
  <si>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</si>
  <si>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</si>
  <si>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</si>
  <si>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</si>
  <si>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</si>
  <si>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</si>
  <si>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</si>
  <si>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</si>
  <si>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</si>
  <si>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</si>
  <si>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</si>
  <si>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</si>
  <si>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</si>
  <si>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</si>
  <si>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</si>
  <si>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</si>
  <si>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</si>
  <si>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</si>
  <si>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</si>
  <si>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</si>
  <si>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Капітальний ремонт дороги по вул.Шевченків шляш, в т.ч. виготовлення проектно-кошторисної документації</t>
  </si>
  <si>
    <t>Капітальний ремонт дороги по вул.Набережна, в т.ч. виготовлення проектно-кошторисної документації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</si>
  <si>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</si>
  <si>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</si>
  <si>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</si>
  <si>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</si>
  <si>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</si>
  <si>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</si>
  <si>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</si>
  <si>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</si>
  <si>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</si>
  <si>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</si>
  <si>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</si>
  <si>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</t>
  </si>
  <si>
    <t>Управління соціального захисту населення та праці виконавчого комітету Березанської міської ради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</si>
  <si>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</si>
  <si>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</si>
  <si>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</si>
  <si>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</si>
  <si>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</si>
  <si>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</si>
  <si>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</si>
  <si>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</si>
  <si>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</si>
  <si>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</si>
  <si>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Розподіл коштів бюджету розвитку за об'єктами у 2019 році</t>
  </si>
  <si>
    <t>х</t>
  </si>
  <si>
    <t>від 21.12.2018  № 609-57-VII</t>
  </si>
  <si>
    <r>
      <t xml:space="preserve">Код </t>
    </r>
    <r>
      <rPr>
        <sz val="11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</si>
  <si>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</si>
  <si>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Функціональної класифікації видатків та кредитування бюджету</t>
    </r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</si>
  <si>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 згідно з </t>
    </r>
    <r>
      <rPr>
        <sz val="11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</si>
  <si>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 xml:space="preserve">до рішення Березанської міської ради                      </t>
  </si>
  <si>
    <t>Додаток 6.1</t>
  </si>
  <si>
    <t>Обсяг видатків розвитку, гривень</t>
  </si>
  <si>
    <t>Строк реалізації напрямків (рік початку і завершення)</t>
  </si>
  <si>
    <t>Загальна вартість, гривень</t>
  </si>
  <si>
    <t>Розподіл коштів розвитку у 2019 році</t>
  </si>
  <si>
    <t>Рівень готовності напрямку на кінець бюджетного періоду, %</t>
  </si>
  <si>
    <t xml:space="preserve">"Про бюджет Березанської міської ради на 2019 рік" 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</si>
  <si>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</si>
  <si>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</si>
  <si>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</si>
  <si>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</si>
  <si>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</si>
  <si>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</si>
  <si>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</si>
  <si>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Капітальні трансферти (підприємствам, установам, організаціям) - диван, телевізор в гемодіаліз</t>
  </si>
  <si>
    <t>Капітальні трансферти (підприємствам, установам, організаціям) - придбання обладнання</t>
  </si>
  <si>
    <t>Проект-кошт.док + експертиза вул Некрасова- пр.Фермерський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</si>
  <si>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</si>
  <si>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</si>
  <si>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</si>
  <si>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тентова покрівля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</si>
  <si>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</si>
  <si>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</si>
  <si>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</si>
  <si>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трансферти (підприємствам, установам, організаціям) - придбання трактора</t>
  </si>
  <si>
    <t>Капітальні трансферти (підприємствам, установам, організаціям) - придбання автомобіля (мусор)</t>
  </si>
  <si>
    <t>Капітальні трансферти (підприємствам, установам, організаціям) - придбання причіпа</t>
  </si>
  <si>
    <t xml:space="preserve">Придбання обладнання довгострокового користування електрична плита (Садове) </t>
  </si>
  <si>
    <t>Заходи протипожежної безпеки, в т.ч. виготовлення проектно-кошторисної документації та проведення експертизи (ясла содок Ромашка)</t>
  </si>
  <si>
    <t>Заходи протипожежної безпеки, в т.ч. виготовлення проектно-кошторисної документації та проведення експертизи (ЗОШ № 1)</t>
  </si>
  <si>
    <t>Заходи протипожежної безпеки, в т.ч. виготовлення проектно-кошторисної документації та проведення експертизи (ЗОШ № 2)</t>
  </si>
  <si>
    <t>Заходи протипожежної безпеки, в т.ч. виготовлення проектно-кошторисної документації та проведення експертизи (НВК)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</si>
  <si>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</si>
  <si>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</si>
  <si>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</si>
  <si>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</si>
  <si>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</si>
  <si>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</si>
  <si>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</si>
  <si>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</si>
  <si>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Виготовлення проектно-кошторисної документації на штучне покриття стадіону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</si>
  <si>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</si>
  <si>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</si>
  <si>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</si>
  <si>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</si>
  <si>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</si>
  <si>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</si>
  <si>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</si>
  <si>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</si>
  <si>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(співфінансування будівництва Лехнівської МА ЗПСМ з житлом за адресою вул.Центральна 14А в с.Лехнівка, Баришівського району, Київської області)</t>
  </si>
  <si>
    <t>Виготовлення проектно-кошторисної документації - капітальний ремонт покрівлі ЗОШ с.Садове</t>
  </si>
  <si>
    <t>0210100</t>
  </si>
  <si>
    <t>0100</t>
  </si>
  <si>
    <t>Державне управління</t>
  </si>
  <si>
    <t>0210180</t>
  </si>
  <si>
    <t>0133</t>
  </si>
  <si>
    <t>Інша діяльність у сфері державного управління</t>
  </si>
  <si>
    <t>Капітальні трансферти ,в тч заходи протипожежної безпеки,  виготовлення проектно-кошторисної документації, проведення експертизи та придбання обладання і предметів довгострокового користування,кап.ремонт приміщення (програма)</t>
  </si>
  <si>
    <t xml:space="preserve">Придбання обладнання довгострокового користування  (освітні потреби ДБ) </t>
  </si>
  <si>
    <t>0611161</t>
  </si>
  <si>
    <t>1161</t>
  </si>
  <si>
    <t>0990</t>
  </si>
  <si>
    <t xml:space="preserve">Забезпечення діяльності інших закладів у сфері освіти </t>
  </si>
  <si>
    <t>Виготовлення проектно-кошторисної документації по будівництву основної та резервної свердловини, Березань2</t>
  </si>
  <si>
    <t>Виготовлення проектно-кошторисної документації по будівництву очисних споруд стічних вод, Березань2</t>
  </si>
  <si>
    <t>Придбання основних засобів  (пробація)</t>
  </si>
  <si>
    <t>Придбання основних засобів (стоматологічне обладнання нацгвардії)</t>
  </si>
  <si>
    <t>Придбання основних засобів (мясорубка, морозильна камера)</t>
  </si>
  <si>
    <t>Відділ культури та туризму виконавчого комітету Березанської міської ради</t>
  </si>
  <si>
    <t>1011000</t>
  </si>
  <si>
    <t>1011100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</si>
  <si>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</si>
  <si>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</si>
  <si>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</si>
  <si>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Придбання основних засобів  (електропіаніно)</t>
  </si>
  <si>
    <t>Капітальні трансферти (підприємствам, установам, організаціям) - придбання спортивно-дитячого майданчика (парк Слави)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</si>
  <si>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</si>
  <si>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</si>
  <si>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</si>
  <si>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</si>
  <si>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комп"ютерного класу (Садове)</t>
  </si>
  <si>
    <t>1014000</t>
  </si>
  <si>
    <t>4000</t>
  </si>
  <si>
    <t>Культура і мистецтво</t>
  </si>
  <si>
    <t>1014030</t>
  </si>
  <si>
    <t>4030</t>
  </si>
  <si>
    <t>0824</t>
  </si>
  <si>
    <t>Забезпечення діяльності бібліотек</t>
  </si>
  <si>
    <t>Придбання осн.зас.(лялькові костюми )</t>
  </si>
  <si>
    <t xml:space="preserve">Закупівля транспортного засобу спеціального призначення (екскаватор-навантажувач) – субвенція з державного бюджету місцевим бюджетам на формування інфраструктури об’єднаних територіальних громад      </t>
  </si>
  <si>
    <t xml:space="preserve">Закупівля транспортного засобу спеціального призначення (екскаватор-навантажувач) – співфінансування з місцевого бюджету   </t>
  </si>
  <si>
    <t xml:space="preserve">Закупівля комплектуючих для екскаватора-навантажувача </t>
  </si>
  <si>
    <t>Придбання основних засобів (с.Садове-дитячий майданчик )</t>
  </si>
  <si>
    <t>Капітальний ремонт нежитлового приміщення (терапевтичне відділення (Березанський міський центр комплексної реабілітації, в т.ч. проведення експертизи))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</si>
  <si>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</si>
  <si>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</si>
  <si>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</si>
  <si>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</si>
  <si>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Тех.нагляд протипожежної сигналізації  ДНЗ Ромашка</t>
  </si>
  <si>
    <t xml:space="preserve">Придбання основних засобів природничо-математичних кабінетів ДБ=150123,0 грн., МБ=15013,0 грн. </t>
  </si>
  <si>
    <t xml:space="preserve">ДНЗ Ромашка-вогнезахист дерев"яних елементів </t>
  </si>
  <si>
    <t>Капітальний ремонт дорожнього покриття проїзної частини вул.Гагаріна (виготовлення проектно-кошторисної документації)</t>
  </si>
  <si>
    <t>Капітальні трансферти органам державного управління інших рівнів (Капітальний ремонт дорожнього покриття проїзної частини вулиці Шевченків Шлях від вул. Б.Хмельницького до буд.149)</t>
  </si>
  <si>
    <t>Корегування проектно-кошторисної документації розчистки озера</t>
  </si>
  <si>
    <t>від 25.06.2019 № 770-70-VII</t>
  </si>
  <si>
    <t xml:space="preserve">Перелік проектів, видатки на які здійснюватимуться за рахунок коштів  субвенції з державного бюджету місцевим бюджетам на формування інфраструктури Березанської ОТГ у 2019 році                      </t>
  </si>
  <si>
    <t>№ п/п</t>
  </si>
  <si>
    <t>Найменування проекту, його  місцезнаходження,  вид робіт</t>
  </si>
  <si>
    <t>Період реалізації (рік початку і закінчення)</t>
  </si>
  <si>
    <t>Результативність реалізації проекту
(для проектів будівництва, 
потужність відповідних одиниць)</t>
  </si>
  <si>
    <t>Кошторисна вартість об’єкта, тис. гривень</t>
  </si>
  <si>
    <t>Обсяг фінансування у 2019 році, тис. гривень:</t>
  </si>
  <si>
    <t>Форма власності</t>
  </si>
  <si>
    <t>Заповнюється для проектів будівництва</t>
  </si>
  <si>
    <t>Номер і назва завдання з  плану соціально-економічного розвитку об’єднаної територіальної громади, якому відповідає проект</t>
  </si>
  <si>
    <t xml:space="preserve">Примітка </t>
  </si>
  <si>
    <t>усього</t>
  </si>
  <si>
    <t>Залишок на 01.01.19</t>
  </si>
  <si>
    <t>Усього</t>
  </si>
  <si>
    <t>в тому числі за рахунок: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</si>
  <si>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</si>
  <si>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затверджено, № акта)</t>
  </si>
  <si>
    <t xml:space="preserve">субвенції 
</t>
  </si>
  <si>
    <t>коштів місцевого бюджету</t>
  </si>
  <si>
    <t>Інших джерел      фін-ня</t>
  </si>
  <si>
    <t>Закупівля транспортного засобу спеціального призначення (екскаватор-навантажувач) для комунального підприємства "Березанькомунсервіс виконавчого комітету Березанської міської ради"</t>
  </si>
  <si>
    <t>Багатофукціональний екскаватор-навантажувач                          1 шт.</t>
  </si>
  <si>
    <t xml:space="preserve"> -</t>
  </si>
  <si>
    <t>комунальна</t>
  </si>
  <si>
    <t xml:space="preserve"> не потребує</t>
  </si>
  <si>
    <t>Додаток 6.2</t>
  </si>
  <si>
    <t>Рішення Березаанської міської ради від 18.04.2019 № 714-65-VII "Про затвердження Плану соціально-економічного розвитку Березанської міської об'єднаної територіальної громади на 2019-2021 роки" зі змінами згідно з рішенням Березанської міської ради від 28.05.2019 № 754-68-VII                                             п 2.6. Модернізація та розвиток інженерної інфраструктури (додаток 1)                                                                         п. 2.6.3. Підтримка житлово-комунального комплексу (додаток 1)                                         п. 2.6.3.5. Закупівля транспортних засобів спеціального призначення для комунальних підприємств (додаток 2).</t>
  </si>
  <si>
    <t>Міський голова                                                                                                                                                        В.Г. Тимченко</t>
  </si>
  <si>
    <t xml:space="preserve">Придбання системи кондиціювання для актової зали КНП “Березанська міська лікарня " - ДБ </t>
  </si>
  <si>
    <t>Капітальні трансферти (експертиза "Заходи щодо захисту від підтоплення центральної частини міста Березань)</t>
  </si>
  <si>
    <t>Капітальний ремонт дорожнього покриття проїзної частини вул.Героїв Небесної Сотні ( в т.ч. виготовлення проектно-кошторисної документації)</t>
  </si>
  <si>
    <t>Проектно-кошторисна документація  + експертиза вул. Чехова</t>
  </si>
  <si>
    <t>Капітальний ремонт дорожнього покриття проїзної частини по пров. Чаленка -ДБ</t>
  </si>
  <si>
    <t>Придбання посудомийної машини для харчоблоку Березанського НВК-ДБ</t>
  </si>
  <si>
    <t>Придбання інтерактивного комплекту для ЗОШ №2-ДБ</t>
  </si>
  <si>
    <t>Придбання інтерактивного комплекту для ЗОШ №4-ДБ</t>
  </si>
  <si>
    <t>Придбання комплекту музичної апаратури для ЗОШ №1 -ДБ</t>
  </si>
  <si>
    <t>Придбання обладнання для харчоблоку для Лехнівської ЗОШ - ДБ</t>
  </si>
  <si>
    <t>Придбання 12 комплектів (1 парта+2 стільчики) для Садової ЗОШ -ДБ</t>
  </si>
  <si>
    <t>Придбання комплекту меблів в методичний кабінет Недрянського НВК - ДБ</t>
  </si>
  <si>
    <t>Придбання системи відеонагляду для Березанської ЗОШ №2-ДБ</t>
  </si>
  <si>
    <t>Капітальні трансферти (пам"ятник Невідомому солдату -ж.м.Поліський)</t>
  </si>
  <si>
    <t>Капітальні трансферти (придбання комп"ютерного обладнання)</t>
  </si>
  <si>
    <t xml:space="preserve">Придбання основних засобів  </t>
  </si>
  <si>
    <t>Придбання дидактичних матеріалів (НУШ) ДБ=136645  МБ=13665</t>
  </si>
  <si>
    <t>Придбання основних засобів (освітні потреби) ДБ=50433</t>
  </si>
  <si>
    <t xml:space="preserve">Капітальний ремонт покрівлі харчоблоку лікарні </t>
  </si>
  <si>
    <t>Придбання арапата озонотерапії</t>
  </si>
  <si>
    <t xml:space="preserve">Придбання вбиральні </t>
  </si>
  <si>
    <t>0610160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</si>
  <si>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</si>
  <si>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</si>
  <si>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</si>
  <si>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Придбання  основних засобів (компютер)</t>
  </si>
  <si>
    <t>Придбання меблів(НУШ) ДБ=211885  МБ= 177666</t>
  </si>
  <si>
    <t>Придбакння оргтехніки (НУШ)  ДБ=236376  МБ=23190</t>
  </si>
  <si>
    <t>Придбання послуг з доступу до інтернету ДБ</t>
  </si>
  <si>
    <t>Технічний нагляд по протипожежежній сигналізації НВК</t>
  </si>
  <si>
    <t>1115041</t>
  </si>
  <si>
    <t>5041</t>
  </si>
  <si>
    <t>Утримання та фінансова підтримка спортивних споруд</t>
  </si>
  <si>
    <t>Виготовлення проектно-кошторисної документації  на спортивний майданчик ЗОШ №4</t>
  </si>
  <si>
    <t xml:space="preserve">Виготовлення проектно-кошторисної документації  на спортивний майданчик </t>
  </si>
  <si>
    <t>О.В.Сивак</t>
  </si>
  <si>
    <t>від 27.08.2019 № 820-72-VII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</si>
</sst>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_-* #,##0.0\ _г_р_н_._-;\-* #,##0.0\ _г_р_н_._-;_-* &quot;-&quot;??\ _г_р_н_._-;_-@_-"/>
    <numFmt numFmtId="187" formatCode="_-* #,##0\ _г_р_н_._-;\-* #,##0\ _г_р_н_._-;_-* &quot;-&quot;??\ _г_р_н_._-;_-@_-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1"/>
      <name val="Arial Cyr"/>
      <family val="0"/>
    </font>
    <font>
      <u val="single"/>
      <sz val="10"/>
      <name val="Arial Cyr"/>
      <family val="0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49" fontId="25" fillId="0" borderId="11" xfId="0" applyNumberFormat="1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center" wrapText="1"/>
    </xf>
    <xf numFmtId="0" fontId="2" fillId="24" borderId="11" xfId="0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5" fillId="25" borderId="11" xfId="0" applyFont="1" applyFill="1" applyBorder="1" applyAlignment="1" quotePrefix="1">
      <alignment horizontal="center" vertical="center"/>
    </xf>
    <xf numFmtId="0" fontId="25" fillId="25" borderId="11" xfId="0" applyFont="1" applyFill="1" applyBorder="1" applyAlignment="1">
      <alignment vertical="center"/>
    </xf>
    <xf numFmtId="2" fontId="2" fillId="24" borderId="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left" vertical="center"/>
    </xf>
    <xf numFmtId="187" fontId="1" fillId="0" borderId="0" xfId="0" applyNumberFormat="1" applyFont="1" applyAlignment="1">
      <alignment/>
    </xf>
    <xf numFmtId="0" fontId="25" fillId="0" borderId="14" xfId="0" applyFont="1" applyBorder="1" applyAlignment="1">
      <alignment horizontal="center" vertical="top" wrapText="1"/>
    </xf>
    <xf numFmtId="2" fontId="2" fillId="24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center" vertical="center" wrapText="1"/>
    </xf>
    <xf numFmtId="2" fontId="27" fillId="0" borderId="20" xfId="0" applyNumberFormat="1" applyFont="1" applyFill="1" applyBorder="1" applyAlignment="1">
      <alignment horizontal="center" vertical="center" wrapText="1"/>
    </xf>
    <xf numFmtId="2" fontId="32" fillId="0" borderId="20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2" fillId="26" borderId="12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25" borderId="13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Fill="1" applyBorder="1" applyAlignment="1" quotePrefix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87" fontId="25" fillId="0" borderId="14" xfId="59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33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6" borderId="1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wrapText="1"/>
    </xf>
    <xf numFmtId="49" fontId="25" fillId="0" borderId="35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" fillId="0" borderId="11" xfId="0" applyFont="1" applyBorder="1" applyAlignment="1">
      <alignment wrapText="1"/>
    </xf>
    <xf numFmtId="0" fontId="3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9" fillId="26" borderId="11" xfId="0" applyFont="1" applyFill="1" applyBorder="1" applyAlignment="1">
      <alignment wrapText="1"/>
    </xf>
    <xf numFmtId="0" fontId="42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25" borderId="32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49" fontId="25" fillId="25" borderId="3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9" xfId="0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5" fillId="25" borderId="3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center" vertical="center"/>
    </xf>
    <xf numFmtId="0" fontId="25" fillId="25" borderId="3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25" fillId="25" borderId="33" xfId="0" applyFont="1" applyFill="1" applyBorder="1" applyAlignment="1" quotePrefix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49" fontId="25" fillId="25" borderId="3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0" fillId="0" borderId="41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2" fillId="0" borderId="41" xfId="0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41" xfId="0" applyNumberFormat="1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41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2" fillId="0" borderId="41" xfId="0" applyNumberFormat="1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5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/>
    </xf>
    <xf numFmtId="0" fontId="26" fillId="0" borderId="12" xfId="0" applyFont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left" vertical="center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41" xfId="0" applyFont="1" applyFill="1" applyBorder="1" applyAlignment="1" quotePrefix="1">
      <alignment horizontal="left" vertical="center" wrapText="1"/>
    </xf>
    <xf numFmtId="0" fontId="2" fillId="0" borderId="25" xfId="0" applyFont="1" applyFill="1" applyBorder="1" applyAlignment="1" quotePrefix="1">
      <alignment horizontal="left" vertical="center" wrapText="1"/>
    </xf>
    <xf numFmtId="0" fontId="25" fillId="25" borderId="46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25" fillId="25" borderId="46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0" fillId="0" borderId="48" xfId="0" applyBorder="1" applyAlignment="1">
      <alignment vertical="center"/>
    </xf>
    <xf numFmtId="187" fontId="1" fillId="0" borderId="0" xfId="0" applyNumberFormat="1" applyFont="1" applyAlignment="1">
      <alignment/>
    </xf>
    <xf numFmtId="0" fontId="25" fillId="0" borderId="0" xfId="0" applyNumberFormat="1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/>
    </xf>
    <xf numFmtId="49" fontId="26" fillId="0" borderId="12" xfId="0" applyNumberFormat="1" applyFont="1" applyFill="1" applyBorder="1" applyAlignment="1">
      <alignment vertical="center"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49" fontId="2" fillId="0" borderId="41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1" xfId="0" applyBorder="1" applyAlignment="1">
      <alignment vertical="center"/>
    </xf>
    <xf numFmtId="0" fontId="25" fillId="25" borderId="35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42" xfId="0" applyBorder="1" applyAlignment="1">
      <alignment wrapText="1"/>
    </xf>
    <xf numFmtId="0" fontId="35" fillId="0" borderId="0" xfId="0" applyFont="1" applyAlignment="1">
      <alignment horizontal="center" vertical="center"/>
    </xf>
    <xf numFmtId="0" fontId="36" fillId="0" borderId="49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6" fillId="0" borderId="4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54" xfId="0" applyFont="1" applyBorder="1" applyAlignment="1">
      <alignment horizontal="right" vertical="center"/>
    </xf>
    <xf numFmtId="0" fontId="36" fillId="0" borderId="55" xfId="0" applyFont="1" applyFill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05"/>
  <sheetViews>
    <sheetView tabSelected="1" view="pageBreakPreview" zoomScale="90" zoomScaleNormal="75" zoomScaleSheetLayoutView="90" zoomScalePageLayoutView="0" workbookViewId="0" topLeftCell="D1">
      <selection activeCell="H17" sqref="H17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9.625" style="99" customWidth="1"/>
    <col min="5" max="5" width="6.625" style="5" customWidth="1"/>
    <col min="6" max="6" width="69.875" style="99" customWidth="1"/>
    <col min="7" max="7" width="10.375" style="5" customWidth="1"/>
    <col min="8" max="8" width="12.625" style="5" customWidth="1"/>
    <col min="9" max="9" width="18.00390625" style="5" customWidth="1"/>
    <col min="10" max="10" width="12.625" style="5" customWidth="1"/>
    <col min="11" max="11" width="10.625" style="5" bestFit="1" customWidth="1"/>
    <col min="12" max="16384" width="9.125" style="5" customWidth="1"/>
  </cols>
  <sheetData>
    <row r="1" spans="1:11" ht="15.75" customHeight="1">
      <c r="A1" s="2"/>
      <c r="G1" s="182" t="s">
        <v>4</v>
      </c>
      <c r="H1" s="183"/>
      <c r="I1" s="183"/>
      <c r="J1" s="183"/>
      <c r="K1" s="25"/>
    </row>
    <row r="2" spans="7:11" ht="15" customHeight="1">
      <c r="G2" s="201" t="s">
        <v>57</v>
      </c>
      <c r="H2" s="183"/>
      <c r="I2" s="183"/>
      <c r="J2" s="183"/>
      <c r="K2" s="26"/>
    </row>
    <row r="3" spans="6:11" ht="19.5" customHeight="1">
      <c r="F3" s="184" t="s">
        <v>64</v>
      </c>
      <c r="G3" s="185"/>
      <c r="H3" s="185"/>
      <c r="I3" s="185"/>
      <c r="J3" s="185"/>
      <c r="K3" s="26"/>
    </row>
    <row r="4" spans="7:11" ht="15.75" customHeight="1">
      <c r="G4" s="202" t="s">
        <v>227</v>
      </c>
      <c r="H4" s="203"/>
      <c r="I4" s="203"/>
      <c r="J4" s="203"/>
      <c r="K4" s="24"/>
    </row>
    <row r="5" spans="1:10" ht="18.75">
      <c r="A5" s="146" t="s">
        <v>50</v>
      </c>
      <c r="B5" s="147"/>
      <c r="C5" s="147"/>
      <c r="D5" s="147"/>
      <c r="E5" s="147"/>
      <c r="F5" s="147"/>
      <c r="G5" s="147"/>
      <c r="H5" s="147"/>
      <c r="I5" s="147"/>
      <c r="J5" s="147"/>
    </row>
    <row r="7" spans="1:10" ht="105.75" customHeight="1">
      <c r="A7" s="29" t="s">
        <v>53</v>
      </c>
      <c r="B7" s="29" t="s">
        <v>54</v>
      </c>
      <c r="C7" s="29" t="s">
        <v>55</v>
      </c>
      <c r="D7" s="29" t="s">
        <v>56</v>
      </c>
      <c r="E7" s="29" t="s">
        <v>17</v>
      </c>
      <c r="F7" s="109" t="s">
        <v>5</v>
      </c>
      <c r="G7" s="29" t="s">
        <v>6</v>
      </c>
      <c r="H7" s="29" t="s">
        <v>7</v>
      </c>
      <c r="I7" s="29" t="s">
        <v>8</v>
      </c>
      <c r="J7" s="29" t="s">
        <v>9</v>
      </c>
    </row>
    <row r="8" spans="1:10" s="48" customFormat="1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0" ht="15.75">
      <c r="A9" s="197" t="s">
        <v>48</v>
      </c>
      <c r="B9" s="198"/>
      <c r="C9" s="199"/>
      <c r="D9" s="194" t="s">
        <v>49</v>
      </c>
      <c r="E9" s="195"/>
      <c r="F9" s="195"/>
      <c r="G9" s="195"/>
      <c r="H9" s="195"/>
      <c r="I9" s="195"/>
      <c r="J9" s="196"/>
    </row>
    <row r="10" spans="1:10" ht="15.75">
      <c r="A10" s="8" t="s">
        <v>109</v>
      </c>
      <c r="B10" s="9" t="s">
        <v>110</v>
      </c>
      <c r="C10" s="10"/>
      <c r="D10" s="11" t="s">
        <v>111</v>
      </c>
      <c r="E10" s="75"/>
      <c r="F10" s="103"/>
      <c r="G10" s="41" t="s">
        <v>51</v>
      </c>
      <c r="H10" s="76" t="s">
        <v>51</v>
      </c>
      <c r="I10" s="76">
        <f>I11+I12+I13</f>
        <v>664112</v>
      </c>
      <c r="J10" s="41">
        <v>100</v>
      </c>
    </row>
    <row r="11" spans="1:10" ht="19.5" customHeight="1">
      <c r="A11" s="164" t="s">
        <v>112</v>
      </c>
      <c r="B11" s="138" t="s">
        <v>105</v>
      </c>
      <c r="C11" s="138" t="s">
        <v>113</v>
      </c>
      <c r="D11" s="150" t="s">
        <v>114</v>
      </c>
      <c r="E11" s="41">
        <v>3110</v>
      </c>
      <c r="F11" s="40" t="s">
        <v>124</v>
      </c>
      <c r="G11" s="41">
        <v>2019</v>
      </c>
      <c r="H11" s="41">
        <f>199900+194671</f>
        <v>394571</v>
      </c>
      <c r="I11" s="41">
        <f>H11</f>
        <v>394571</v>
      </c>
      <c r="J11" s="41">
        <v>100</v>
      </c>
    </row>
    <row r="12" spans="1:10" ht="19.5" customHeight="1">
      <c r="A12" s="207"/>
      <c r="B12" s="153"/>
      <c r="C12" s="153"/>
      <c r="D12" s="172"/>
      <c r="E12" s="41">
        <v>3110</v>
      </c>
      <c r="F12" s="40" t="s">
        <v>206</v>
      </c>
      <c r="G12" s="41">
        <v>2019</v>
      </c>
      <c r="H12" s="41">
        <f>137541+117000</f>
        <v>254541</v>
      </c>
      <c r="I12" s="41">
        <f>H12</f>
        <v>254541</v>
      </c>
      <c r="J12" s="41">
        <v>100</v>
      </c>
    </row>
    <row r="13" spans="1:10" ht="18" customHeight="1">
      <c r="A13" s="165"/>
      <c r="B13" s="139"/>
      <c r="C13" s="139"/>
      <c r="D13" s="190"/>
      <c r="E13" s="41">
        <v>3110</v>
      </c>
      <c r="F13" s="40" t="s">
        <v>123</v>
      </c>
      <c r="G13" s="41">
        <v>2019</v>
      </c>
      <c r="H13" s="77">
        <v>15000</v>
      </c>
      <c r="I13" s="41">
        <f>H13</f>
        <v>15000</v>
      </c>
      <c r="J13" s="41">
        <v>100</v>
      </c>
    </row>
    <row r="14" spans="1:10" ht="15.75">
      <c r="A14" s="8" t="s">
        <v>10</v>
      </c>
      <c r="B14" s="9" t="s">
        <v>11</v>
      </c>
      <c r="C14" s="10"/>
      <c r="D14" s="11" t="s">
        <v>12</v>
      </c>
      <c r="E14" s="78"/>
      <c r="F14" s="110"/>
      <c r="G14" s="80" t="s">
        <v>51</v>
      </c>
      <c r="H14" s="80" t="s">
        <v>51</v>
      </c>
      <c r="I14" s="80">
        <f>I15+I16+I17+I19+I18</f>
        <v>788042</v>
      </c>
      <c r="J14" s="79"/>
    </row>
    <row r="15" spans="1:10" ht="66" customHeight="1">
      <c r="A15" s="164" t="s">
        <v>13</v>
      </c>
      <c r="B15" s="138" t="s">
        <v>14</v>
      </c>
      <c r="C15" s="138" t="s">
        <v>15</v>
      </c>
      <c r="D15" s="191" t="s">
        <v>16</v>
      </c>
      <c r="E15" s="81">
        <v>3210</v>
      </c>
      <c r="F15" s="40" t="s">
        <v>115</v>
      </c>
      <c r="G15" s="79">
        <v>2019</v>
      </c>
      <c r="H15" s="79">
        <f>300000+141542-36000</f>
        <v>405542</v>
      </c>
      <c r="I15" s="79">
        <f>H15</f>
        <v>405542</v>
      </c>
      <c r="J15" s="79">
        <v>100</v>
      </c>
    </row>
    <row r="16" spans="1:10" ht="21" customHeight="1">
      <c r="A16" s="207"/>
      <c r="B16" s="153"/>
      <c r="C16" s="153"/>
      <c r="D16" s="192"/>
      <c r="E16" s="83">
        <v>3210</v>
      </c>
      <c r="F16" s="40" t="s">
        <v>209</v>
      </c>
      <c r="G16" s="79">
        <v>2019</v>
      </c>
      <c r="H16" s="82">
        <f>36000+264000</f>
        <v>300000</v>
      </c>
      <c r="I16" s="79">
        <f>H16</f>
        <v>300000</v>
      </c>
      <c r="J16" s="79">
        <v>100</v>
      </c>
    </row>
    <row r="17" spans="1:10" ht="21" customHeight="1">
      <c r="A17" s="207"/>
      <c r="B17" s="153"/>
      <c r="C17" s="153"/>
      <c r="D17" s="192"/>
      <c r="E17" s="83">
        <v>3210</v>
      </c>
      <c r="F17" s="40" t="s">
        <v>210</v>
      </c>
      <c r="G17" s="79">
        <v>2019</v>
      </c>
      <c r="H17" s="82">
        <v>47000</v>
      </c>
      <c r="I17" s="79">
        <f>H17</f>
        <v>47000</v>
      </c>
      <c r="J17" s="79">
        <v>100</v>
      </c>
    </row>
    <row r="18" spans="1:10" ht="31.5" customHeight="1">
      <c r="A18" s="207"/>
      <c r="B18" s="153"/>
      <c r="C18" s="153"/>
      <c r="D18" s="192"/>
      <c r="E18" s="69">
        <v>3210</v>
      </c>
      <c r="F18" s="111" t="s">
        <v>191</v>
      </c>
      <c r="G18" s="79">
        <v>2019</v>
      </c>
      <c r="H18" s="82">
        <v>17000</v>
      </c>
      <c r="I18" s="79">
        <f>H18</f>
        <v>17000</v>
      </c>
      <c r="J18" s="79">
        <v>100</v>
      </c>
    </row>
    <row r="19" spans="1:10" ht="32.25" customHeight="1">
      <c r="A19" s="165"/>
      <c r="B19" s="139"/>
      <c r="C19" s="139"/>
      <c r="D19" s="193"/>
      <c r="E19" s="83">
        <v>3210</v>
      </c>
      <c r="F19" s="100" t="s">
        <v>72</v>
      </c>
      <c r="G19" s="85">
        <v>2019</v>
      </c>
      <c r="H19" s="82">
        <v>18500</v>
      </c>
      <c r="I19" s="82">
        <f>H19</f>
        <v>18500</v>
      </c>
      <c r="J19" s="82">
        <v>100</v>
      </c>
    </row>
    <row r="20" spans="1:10" ht="16.5" customHeight="1">
      <c r="A20" s="8" t="s">
        <v>65</v>
      </c>
      <c r="B20" s="9" t="s">
        <v>66</v>
      </c>
      <c r="C20" s="10"/>
      <c r="D20" s="11" t="s">
        <v>67</v>
      </c>
      <c r="E20" s="81"/>
      <c r="F20" s="40"/>
      <c r="G20" s="76" t="s">
        <v>51</v>
      </c>
      <c r="H20" s="76" t="s">
        <v>51</v>
      </c>
      <c r="I20" s="76">
        <f>I23+I24+I25+I26+I27+I28+I29+I30+I31+I32+I34+I21+I22+I33</f>
        <v>2224566</v>
      </c>
      <c r="J20" s="41"/>
    </row>
    <row r="21" spans="1:10" ht="0.75" customHeight="1">
      <c r="A21" s="204" t="s">
        <v>68</v>
      </c>
      <c r="B21" s="187" t="s">
        <v>69</v>
      </c>
      <c r="C21" s="187" t="s">
        <v>70</v>
      </c>
      <c r="D21" s="186" t="s">
        <v>71</v>
      </c>
      <c r="E21" s="81"/>
      <c r="F21" s="40"/>
      <c r="G21" s="86"/>
      <c r="H21" s="41"/>
      <c r="I21" s="87"/>
      <c r="J21" s="87"/>
    </row>
    <row r="22" spans="1:10" ht="33.75" customHeight="1" hidden="1">
      <c r="A22" s="209"/>
      <c r="B22" s="148"/>
      <c r="C22" s="148"/>
      <c r="D22" s="151"/>
      <c r="E22" s="81"/>
      <c r="F22" s="40"/>
      <c r="G22" s="86"/>
      <c r="H22" s="41"/>
      <c r="I22" s="87"/>
      <c r="J22" s="87"/>
    </row>
    <row r="23" spans="1:10" ht="32.25" customHeight="1">
      <c r="A23" s="209"/>
      <c r="B23" s="148"/>
      <c r="C23" s="148"/>
      <c r="D23" s="151"/>
      <c r="E23" s="88">
        <v>3210</v>
      </c>
      <c r="F23" s="101" t="s">
        <v>73</v>
      </c>
      <c r="G23" s="86">
        <v>2019</v>
      </c>
      <c r="H23" s="90">
        <v>140000</v>
      </c>
      <c r="I23" s="87">
        <f aca="true" t="shared" si="0" ref="I23:I34">H23</f>
        <v>140000</v>
      </c>
      <c r="J23" s="87">
        <v>100</v>
      </c>
    </row>
    <row r="24" spans="1:10" ht="32.25" customHeight="1">
      <c r="A24" s="209"/>
      <c r="B24" s="148"/>
      <c r="C24" s="148"/>
      <c r="D24" s="151"/>
      <c r="E24" s="81">
        <v>3210</v>
      </c>
      <c r="F24" s="40" t="s">
        <v>121</v>
      </c>
      <c r="G24" s="91">
        <v>2019</v>
      </c>
      <c r="H24" s="41">
        <f>699897</f>
        <v>699897</v>
      </c>
      <c r="I24" s="92">
        <f t="shared" si="0"/>
        <v>699897</v>
      </c>
      <c r="J24" s="79">
        <v>100</v>
      </c>
    </row>
    <row r="25" spans="1:10" ht="32.25" customHeight="1">
      <c r="A25" s="208"/>
      <c r="B25" s="149"/>
      <c r="C25" s="149"/>
      <c r="D25" s="152"/>
      <c r="E25" s="81">
        <v>3210</v>
      </c>
      <c r="F25" s="40" t="s">
        <v>122</v>
      </c>
      <c r="G25" s="91">
        <v>2019</v>
      </c>
      <c r="H25" s="41">
        <f>944949</f>
        <v>944949</v>
      </c>
      <c r="I25" s="92">
        <f t="shared" si="0"/>
        <v>944949</v>
      </c>
      <c r="J25" s="79">
        <v>100</v>
      </c>
    </row>
    <row r="26" spans="1:10" ht="30.75" customHeight="1">
      <c r="A26" s="164" t="s">
        <v>79</v>
      </c>
      <c r="B26" s="138" t="s">
        <v>80</v>
      </c>
      <c r="C26" s="138" t="s">
        <v>70</v>
      </c>
      <c r="D26" s="150" t="s">
        <v>81</v>
      </c>
      <c r="E26" s="32">
        <v>3210</v>
      </c>
      <c r="F26" s="112" t="s">
        <v>82</v>
      </c>
      <c r="G26" s="92">
        <v>2019</v>
      </c>
      <c r="H26" s="33">
        <v>159275</v>
      </c>
      <c r="I26" s="79">
        <f t="shared" si="0"/>
        <v>159275</v>
      </c>
      <c r="J26" s="79">
        <v>100</v>
      </c>
    </row>
    <row r="27" spans="1:10" ht="30.75" customHeight="1">
      <c r="A27" s="209"/>
      <c r="B27" s="148"/>
      <c r="C27" s="148"/>
      <c r="D27" s="151"/>
      <c r="E27" s="32">
        <v>3210</v>
      </c>
      <c r="F27" s="112" t="s">
        <v>83</v>
      </c>
      <c r="G27" s="92">
        <v>2019</v>
      </c>
      <c r="H27" s="33">
        <f>199500-199500</f>
        <v>0</v>
      </c>
      <c r="I27" s="79">
        <f t="shared" si="0"/>
        <v>0</v>
      </c>
      <c r="J27" s="79">
        <v>100</v>
      </c>
    </row>
    <row r="28" spans="1:10" ht="30.75" customHeight="1">
      <c r="A28" s="208"/>
      <c r="B28" s="149"/>
      <c r="C28" s="149"/>
      <c r="D28" s="152"/>
      <c r="E28" s="32">
        <v>3210</v>
      </c>
      <c r="F28" s="112" t="s">
        <v>84</v>
      </c>
      <c r="G28" s="92">
        <v>2019</v>
      </c>
      <c r="H28" s="33">
        <v>30800</v>
      </c>
      <c r="I28" s="79">
        <f t="shared" si="0"/>
        <v>30800</v>
      </c>
      <c r="J28" s="79">
        <v>100</v>
      </c>
    </row>
    <row r="29" spans="1:10" ht="18.75" customHeight="1">
      <c r="A29" s="164" t="s">
        <v>75</v>
      </c>
      <c r="B29" s="138" t="s">
        <v>76</v>
      </c>
      <c r="C29" s="138" t="s">
        <v>70</v>
      </c>
      <c r="D29" s="150" t="s">
        <v>77</v>
      </c>
      <c r="E29" s="32">
        <v>3210</v>
      </c>
      <c r="F29" s="112" t="s">
        <v>150</v>
      </c>
      <c r="G29" s="92">
        <v>2019</v>
      </c>
      <c r="H29" s="39">
        <f>119000-10</f>
        <v>118990</v>
      </c>
      <c r="I29" s="79">
        <f t="shared" si="0"/>
        <v>118990</v>
      </c>
      <c r="J29" s="79">
        <v>100</v>
      </c>
    </row>
    <row r="30" spans="1:10" ht="29.25" customHeight="1">
      <c r="A30" s="207"/>
      <c r="B30" s="153"/>
      <c r="C30" s="153"/>
      <c r="D30" s="172"/>
      <c r="E30" s="32">
        <v>3210</v>
      </c>
      <c r="F30" s="112" t="s">
        <v>133</v>
      </c>
      <c r="G30" s="93">
        <v>2019</v>
      </c>
      <c r="H30" s="46">
        <f>150000-30000-39550</f>
        <v>80450</v>
      </c>
      <c r="I30" s="85">
        <f t="shared" si="0"/>
        <v>80450</v>
      </c>
      <c r="J30" s="82">
        <v>100</v>
      </c>
    </row>
    <row r="31" spans="1:10" ht="21.75" customHeight="1">
      <c r="A31" s="207"/>
      <c r="B31" s="153"/>
      <c r="C31" s="153"/>
      <c r="D31" s="172"/>
      <c r="E31" s="32">
        <v>3210</v>
      </c>
      <c r="F31" s="113" t="s">
        <v>161</v>
      </c>
      <c r="G31" s="41">
        <v>2019</v>
      </c>
      <c r="H31" s="33">
        <v>30000</v>
      </c>
      <c r="I31" s="41">
        <f t="shared" si="0"/>
        <v>30000</v>
      </c>
      <c r="J31" s="41">
        <v>100</v>
      </c>
    </row>
    <row r="32" spans="1:10" ht="18.75" customHeight="1">
      <c r="A32" s="207"/>
      <c r="B32" s="153"/>
      <c r="C32" s="153"/>
      <c r="D32" s="172"/>
      <c r="E32" s="69">
        <v>3210</v>
      </c>
      <c r="F32" s="119" t="s">
        <v>211</v>
      </c>
      <c r="G32" s="41">
        <v>2019</v>
      </c>
      <c r="H32" s="33">
        <v>0</v>
      </c>
      <c r="I32" s="41">
        <f t="shared" si="0"/>
        <v>0</v>
      </c>
      <c r="J32" s="41"/>
    </row>
    <row r="33" spans="1:10" ht="34.5" customHeight="1">
      <c r="A33" s="207"/>
      <c r="B33" s="153"/>
      <c r="C33" s="153"/>
      <c r="D33" s="172"/>
      <c r="E33" s="69">
        <v>3210</v>
      </c>
      <c r="F33" s="111" t="s">
        <v>192</v>
      </c>
      <c r="G33" s="41">
        <v>2019</v>
      </c>
      <c r="H33" s="33">
        <v>12000</v>
      </c>
      <c r="I33" s="41">
        <f t="shared" si="0"/>
        <v>12000</v>
      </c>
      <c r="J33" s="41">
        <v>100</v>
      </c>
    </row>
    <row r="34" spans="1:10" ht="32.25" customHeight="1">
      <c r="A34" s="208"/>
      <c r="B34" s="149"/>
      <c r="C34" s="149"/>
      <c r="D34" s="152"/>
      <c r="E34" s="81">
        <v>3210</v>
      </c>
      <c r="F34" s="114" t="s">
        <v>78</v>
      </c>
      <c r="G34" s="41">
        <v>2019</v>
      </c>
      <c r="H34" s="41">
        <v>8205</v>
      </c>
      <c r="I34" s="41">
        <f t="shared" si="0"/>
        <v>8205</v>
      </c>
      <c r="J34" s="41">
        <v>100</v>
      </c>
    </row>
    <row r="35" spans="1:10" ht="15.75">
      <c r="A35" s="19" t="s">
        <v>18</v>
      </c>
      <c r="B35" s="20" t="s">
        <v>19</v>
      </c>
      <c r="C35" s="20"/>
      <c r="D35" s="102" t="s">
        <v>20</v>
      </c>
      <c r="E35" s="90"/>
      <c r="F35" s="115"/>
      <c r="G35" s="76" t="s">
        <v>51</v>
      </c>
      <c r="H35" s="76" t="s">
        <v>51</v>
      </c>
      <c r="I35" s="76">
        <f>I36+I37+I45+I38+I39+I40+I41+I42+I43+I44</f>
        <v>4511338</v>
      </c>
      <c r="J35" s="41"/>
    </row>
    <row r="36" spans="1:10" ht="30" customHeight="1">
      <c r="A36" s="204" t="s">
        <v>21</v>
      </c>
      <c r="B36" s="187" t="s">
        <v>22</v>
      </c>
      <c r="C36" s="187" t="s">
        <v>23</v>
      </c>
      <c r="D36" s="186" t="s">
        <v>24</v>
      </c>
      <c r="E36" s="41">
        <v>3210</v>
      </c>
      <c r="F36" s="114" t="s">
        <v>25</v>
      </c>
      <c r="G36" s="41">
        <v>2019</v>
      </c>
      <c r="H36" s="41">
        <f>900000-286000-20000</f>
        <v>594000</v>
      </c>
      <c r="I36" s="41">
        <f aca="true" t="shared" si="1" ref="I36:I45">H36</f>
        <v>594000</v>
      </c>
      <c r="J36" s="41">
        <v>100</v>
      </c>
    </row>
    <row r="37" spans="1:10" ht="30" customHeight="1">
      <c r="A37" s="205"/>
      <c r="B37" s="188"/>
      <c r="C37" s="188"/>
      <c r="D37" s="151"/>
      <c r="E37" s="84">
        <v>3210</v>
      </c>
      <c r="F37" s="105" t="s">
        <v>26</v>
      </c>
      <c r="G37" s="41">
        <v>2019</v>
      </c>
      <c r="H37" s="41">
        <f>519567-363440</f>
        <v>156127</v>
      </c>
      <c r="I37" s="41">
        <f t="shared" si="1"/>
        <v>156127</v>
      </c>
      <c r="J37" s="41">
        <v>100</v>
      </c>
    </row>
    <row r="38" spans="1:10" ht="19.5" customHeight="1">
      <c r="A38" s="205"/>
      <c r="B38" s="188"/>
      <c r="C38" s="188"/>
      <c r="D38" s="151"/>
      <c r="E38" s="32">
        <v>3210</v>
      </c>
      <c r="F38" s="112" t="s">
        <v>74</v>
      </c>
      <c r="G38" s="41">
        <v>2019</v>
      </c>
      <c r="H38" s="41">
        <v>42686</v>
      </c>
      <c r="I38" s="41">
        <f t="shared" si="1"/>
        <v>42686</v>
      </c>
      <c r="J38" s="41">
        <v>100</v>
      </c>
    </row>
    <row r="39" spans="1:10" ht="32.25" customHeight="1">
      <c r="A39" s="205"/>
      <c r="B39" s="188"/>
      <c r="C39" s="188"/>
      <c r="D39" s="151"/>
      <c r="E39" s="32">
        <v>3210</v>
      </c>
      <c r="F39" s="112" t="s">
        <v>159</v>
      </c>
      <c r="G39" s="41">
        <v>2019</v>
      </c>
      <c r="H39" s="41">
        <v>80000</v>
      </c>
      <c r="I39" s="41">
        <f t="shared" si="1"/>
        <v>80000</v>
      </c>
      <c r="J39" s="41">
        <v>100</v>
      </c>
    </row>
    <row r="40" spans="1:10" ht="32.25" customHeight="1">
      <c r="A40" s="205"/>
      <c r="B40" s="188"/>
      <c r="C40" s="188"/>
      <c r="D40" s="151"/>
      <c r="E40" s="32">
        <v>3210</v>
      </c>
      <c r="F40" s="112" t="s">
        <v>193</v>
      </c>
      <c r="G40" s="41">
        <v>2019</v>
      </c>
      <c r="H40" s="41">
        <f>206000+20000</f>
        <v>226000</v>
      </c>
      <c r="I40" s="41">
        <f t="shared" si="1"/>
        <v>226000</v>
      </c>
      <c r="J40" s="41">
        <v>100</v>
      </c>
    </row>
    <row r="41" spans="1:10" ht="32.25" customHeight="1">
      <c r="A41" s="205"/>
      <c r="B41" s="188"/>
      <c r="C41" s="188"/>
      <c r="D41" s="151"/>
      <c r="E41" s="70">
        <v>3210</v>
      </c>
      <c r="F41" s="111" t="s">
        <v>195</v>
      </c>
      <c r="G41" s="41">
        <v>2019</v>
      </c>
      <c r="H41" s="41">
        <v>761000</v>
      </c>
      <c r="I41" s="41">
        <f t="shared" si="1"/>
        <v>761000</v>
      </c>
      <c r="J41" s="41">
        <v>100</v>
      </c>
    </row>
    <row r="42" spans="1:10" ht="19.5" customHeight="1">
      <c r="A42" s="206"/>
      <c r="B42" s="189"/>
      <c r="C42" s="189"/>
      <c r="D42" s="152"/>
      <c r="E42" s="32">
        <v>3210</v>
      </c>
      <c r="F42" s="112" t="s">
        <v>194</v>
      </c>
      <c r="G42" s="41">
        <v>2019</v>
      </c>
      <c r="H42" s="41">
        <v>42925</v>
      </c>
      <c r="I42" s="41">
        <f t="shared" si="1"/>
        <v>42925</v>
      </c>
      <c r="J42" s="41">
        <v>100</v>
      </c>
    </row>
    <row r="43" spans="1:10" ht="51" customHeight="1">
      <c r="A43" s="179" t="s">
        <v>134</v>
      </c>
      <c r="B43" s="176" t="s">
        <v>135</v>
      </c>
      <c r="C43" s="173" t="s">
        <v>136</v>
      </c>
      <c r="D43" s="150" t="s">
        <v>137</v>
      </c>
      <c r="E43" s="32">
        <v>3110</v>
      </c>
      <c r="F43" s="40" t="s">
        <v>147</v>
      </c>
      <c r="G43" s="41">
        <v>2019</v>
      </c>
      <c r="H43" s="89">
        <v>2058600</v>
      </c>
      <c r="I43" s="41">
        <f t="shared" si="1"/>
        <v>2058600</v>
      </c>
      <c r="J43" s="41">
        <v>100</v>
      </c>
    </row>
    <row r="44" spans="1:10" ht="32.25" customHeight="1">
      <c r="A44" s="180"/>
      <c r="B44" s="177"/>
      <c r="C44" s="174"/>
      <c r="D44" s="172"/>
      <c r="E44" s="32">
        <v>3110</v>
      </c>
      <c r="F44" s="40" t="s">
        <v>148</v>
      </c>
      <c r="G44" s="41">
        <v>2019</v>
      </c>
      <c r="H44" s="89">
        <v>361400</v>
      </c>
      <c r="I44" s="41">
        <f t="shared" si="1"/>
        <v>361400</v>
      </c>
      <c r="J44" s="41">
        <v>100</v>
      </c>
    </row>
    <row r="45" spans="1:10" s="23" customFormat="1" ht="20.25" customHeight="1">
      <c r="A45" s="181"/>
      <c r="B45" s="178"/>
      <c r="C45" s="175"/>
      <c r="D45" s="152"/>
      <c r="E45" s="41">
        <v>3110</v>
      </c>
      <c r="F45" s="116" t="s">
        <v>149</v>
      </c>
      <c r="G45" s="89">
        <v>2019</v>
      </c>
      <c r="H45" s="89">
        <v>188600</v>
      </c>
      <c r="I45" s="87">
        <f t="shared" si="1"/>
        <v>188600</v>
      </c>
      <c r="J45" s="89">
        <v>100</v>
      </c>
    </row>
    <row r="46" spans="1:10" ht="15.75">
      <c r="A46" s="161" t="s">
        <v>46</v>
      </c>
      <c r="B46" s="162"/>
      <c r="C46" s="163"/>
      <c r="D46" s="143" t="s">
        <v>47</v>
      </c>
      <c r="E46" s="144"/>
      <c r="F46" s="144"/>
      <c r="G46" s="144"/>
      <c r="H46" s="144"/>
      <c r="I46" s="144"/>
      <c r="J46" s="145"/>
    </row>
    <row r="47" spans="1:10" s="122" customFormat="1" ht="15.75">
      <c r="A47" s="120" t="s">
        <v>212</v>
      </c>
      <c r="B47" s="9" t="s">
        <v>110</v>
      </c>
      <c r="C47" s="10"/>
      <c r="D47" s="11" t="s">
        <v>111</v>
      </c>
      <c r="E47" s="121"/>
      <c r="F47" s="121"/>
      <c r="G47" s="76" t="s">
        <v>51</v>
      </c>
      <c r="H47" s="76" t="s">
        <v>51</v>
      </c>
      <c r="I47" s="124">
        <f>I48</f>
        <v>6200</v>
      </c>
      <c r="J47" s="124">
        <v>100</v>
      </c>
    </row>
    <row r="48" spans="1:10" s="122" customFormat="1" ht="47.25">
      <c r="A48" s="12" t="s">
        <v>212</v>
      </c>
      <c r="B48" s="13" t="s">
        <v>213</v>
      </c>
      <c r="C48" s="13" t="s">
        <v>214</v>
      </c>
      <c r="D48" s="123" t="s">
        <v>215</v>
      </c>
      <c r="E48" s="42">
        <v>3110</v>
      </c>
      <c r="F48" s="117" t="s">
        <v>216</v>
      </c>
      <c r="G48" s="125">
        <v>2019</v>
      </c>
      <c r="H48" s="125">
        <v>6200</v>
      </c>
      <c r="I48" s="125">
        <f>H48</f>
        <v>6200</v>
      </c>
      <c r="J48" s="125">
        <v>100</v>
      </c>
    </row>
    <row r="49" spans="1:12" ht="15.75">
      <c r="A49" s="8" t="s">
        <v>27</v>
      </c>
      <c r="B49" s="9" t="s">
        <v>28</v>
      </c>
      <c r="C49" s="10"/>
      <c r="D49" s="11" t="s">
        <v>29</v>
      </c>
      <c r="E49" s="41"/>
      <c r="F49" s="40"/>
      <c r="G49" s="76" t="s">
        <v>51</v>
      </c>
      <c r="H49" s="76" t="s">
        <v>51</v>
      </c>
      <c r="I49" s="76">
        <f>I50+I51+I52+I53+I54+I55+I56+I57+I58+I59+I62+I63+I64+I66+I67+I69+I70+I60+I61+I65+I68+I71+I72+I73+I74+I75+I76+I77</f>
        <v>3459705</v>
      </c>
      <c r="J49" s="41"/>
      <c r="K49" s="71">
        <f>K50+K55+K77</f>
        <v>3071870</v>
      </c>
      <c r="L49" s="5">
        <f>K50+M55+K77</f>
        <v>3256870</v>
      </c>
    </row>
    <row r="50" spans="1:11" ht="48.75" customHeight="1">
      <c r="A50" s="141" t="s">
        <v>30</v>
      </c>
      <c r="B50" s="130" t="s">
        <v>31</v>
      </c>
      <c r="C50" s="130" t="s">
        <v>32</v>
      </c>
      <c r="D50" s="140" t="s">
        <v>33</v>
      </c>
      <c r="E50" s="41">
        <v>3132</v>
      </c>
      <c r="F50" s="40" t="s">
        <v>86</v>
      </c>
      <c r="G50" s="41">
        <v>2019</v>
      </c>
      <c r="H50" s="41">
        <f>200000+41265</f>
        <v>241265</v>
      </c>
      <c r="I50" s="41">
        <f aca="true" t="shared" si="2" ref="I50:I77">H50</f>
        <v>241265</v>
      </c>
      <c r="J50" s="41">
        <v>100</v>
      </c>
      <c r="K50" s="71">
        <f>I50+I51+I52+I54</f>
        <v>295581</v>
      </c>
    </row>
    <row r="51" spans="1:10" ht="17.25" customHeight="1">
      <c r="A51" s="141"/>
      <c r="B51" s="130"/>
      <c r="C51" s="130"/>
      <c r="D51" s="140"/>
      <c r="E51" s="41">
        <v>3132</v>
      </c>
      <c r="F51" s="117" t="s">
        <v>158</v>
      </c>
      <c r="G51" s="41">
        <v>2019</v>
      </c>
      <c r="H51" s="41">
        <v>38806</v>
      </c>
      <c r="I51" s="41">
        <f t="shared" si="2"/>
        <v>38806</v>
      </c>
      <c r="J51" s="41">
        <v>100</v>
      </c>
    </row>
    <row r="52" spans="1:10" ht="18" customHeight="1">
      <c r="A52" s="141"/>
      <c r="B52" s="130"/>
      <c r="C52" s="130"/>
      <c r="D52" s="140"/>
      <c r="E52" s="41">
        <v>3132</v>
      </c>
      <c r="F52" s="117" t="s">
        <v>156</v>
      </c>
      <c r="G52" s="41">
        <v>2019</v>
      </c>
      <c r="H52" s="41">
        <v>4022</v>
      </c>
      <c r="I52" s="41">
        <f t="shared" si="2"/>
        <v>4022</v>
      </c>
      <c r="J52" s="41">
        <v>100</v>
      </c>
    </row>
    <row r="53" spans="1:10" ht="30" customHeight="1" hidden="1">
      <c r="A53" s="141"/>
      <c r="B53" s="130"/>
      <c r="C53" s="130"/>
      <c r="D53" s="140"/>
      <c r="E53" s="41"/>
      <c r="F53" s="112"/>
      <c r="G53" s="41"/>
      <c r="H53" s="41"/>
      <c r="I53" s="41"/>
      <c r="J53" s="41"/>
    </row>
    <row r="54" spans="1:10" ht="30.75" customHeight="1">
      <c r="A54" s="142"/>
      <c r="B54" s="131"/>
      <c r="C54" s="131"/>
      <c r="D54" s="160"/>
      <c r="E54" s="41">
        <v>3110</v>
      </c>
      <c r="F54" s="112" t="s">
        <v>116</v>
      </c>
      <c r="G54" s="41">
        <v>2019</v>
      </c>
      <c r="H54" s="41">
        <v>11488</v>
      </c>
      <c r="I54" s="41">
        <f>H54</f>
        <v>11488</v>
      </c>
      <c r="J54" s="41">
        <v>100</v>
      </c>
    </row>
    <row r="55" spans="1:13" ht="32.25" customHeight="1">
      <c r="A55" s="141" t="s">
        <v>34</v>
      </c>
      <c r="B55" s="130" t="s">
        <v>35</v>
      </c>
      <c r="C55" s="130" t="s">
        <v>36</v>
      </c>
      <c r="D55" s="168" t="s">
        <v>37</v>
      </c>
      <c r="E55" s="41">
        <v>3132</v>
      </c>
      <c r="F55" s="101" t="s">
        <v>87</v>
      </c>
      <c r="G55" s="89">
        <v>2019</v>
      </c>
      <c r="H55" s="89">
        <f>450000-185000+4833</f>
        <v>269833</v>
      </c>
      <c r="I55" s="89">
        <f t="shared" si="2"/>
        <v>269833</v>
      </c>
      <c r="J55" s="41">
        <v>100</v>
      </c>
      <c r="K55" s="72">
        <f>I55+I56+I57+I58+I59+I60+I61+I62+I63+I64+I65+I66+I67+I70+I71+I72+I73+I74+I75+I76</f>
        <v>2725856</v>
      </c>
      <c r="L55" s="73">
        <v>185000</v>
      </c>
      <c r="M55" s="71">
        <f>K55+L55</f>
        <v>2910856</v>
      </c>
    </row>
    <row r="56" spans="1:10" ht="20.25" customHeight="1">
      <c r="A56" s="141"/>
      <c r="B56" s="130"/>
      <c r="C56" s="130"/>
      <c r="D56" s="169"/>
      <c r="E56" s="70">
        <v>3110</v>
      </c>
      <c r="F56" s="111" t="s">
        <v>199</v>
      </c>
      <c r="G56" s="89">
        <v>2019</v>
      </c>
      <c r="H56" s="89">
        <v>25000</v>
      </c>
      <c r="I56" s="89">
        <f t="shared" si="2"/>
        <v>25000</v>
      </c>
      <c r="J56" s="41">
        <v>100</v>
      </c>
    </row>
    <row r="57" spans="1:10" ht="34.5" customHeight="1">
      <c r="A57" s="142"/>
      <c r="B57" s="131"/>
      <c r="C57" s="131"/>
      <c r="D57" s="170"/>
      <c r="E57" s="41">
        <v>3132</v>
      </c>
      <c r="F57" s="40" t="s">
        <v>88</v>
      </c>
      <c r="G57" s="41">
        <v>2019</v>
      </c>
      <c r="H57" s="41">
        <f>400000-128176-83427</f>
        <v>188397</v>
      </c>
      <c r="I57" s="41">
        <f t="shared" si="2"/>
        <v>188397</v>
      </c>
      <c r="J57" s="41">
        <v>100</v>
      </c>
    </row>
    <row r="58" spans="1:10" ht="19.5" customHeight="1">
      <c r="A58" s="142"/>
      <c r="B58" s="131"/>
      <c r="C58" s="131"/>
      <c r="D58" s="170"/>
      <c r="E58" s="70">
        <v>3110</v>
      </c>
      <c r="F58" s="111" t="s">
        <v>197</v>
      </c>
      <c r="G58" s="41">
        <v>2019</v>
      </c>
      <c r="H58" s="41">
        <v>67000</v>
      </c>
      <c r="I58" s="41">
        <f t="shared" si="2"/>
        <v>67000</v>
      </c>
      <c r="J58" s="41">
        <v>100</v>
      </c>
    </row>
    <row r="59" spans="1:10" ht="19.5" customHeight="1">
      <c r="A59" s="142"/>
      <c r="B59" s="131"/>
      <c r="C59" s="131"/>
      <c r="D59" s="170"/>
      <c r="E59" s="70">
        <v>3110</v>
      </c>
      <c r="F59" s="111" t="s">
        <v>203</v>
      </c>
      <c r="G59" s="41">
        <v>2019</v>
      </c>
      <c r="H59" s="41">
        <v>20000</v>
      </c>
      <c r="I59" s="41">
        <f t="shared" si="2"/>
        <v>20000</v>
      </c>
      <c r="J59" s="41">
        <v>100</v>
      </c>
    </row>
    <row r="60" spans="1:10" ht="32.25" customHeight="1">
      <c r="A60" s="142"/>
      <c r="B60" s="131"/>
      <c r="C60" s="131"/>
      <c r="D60" s="170"/>
      <c r="E60" s="32">
        <v>3110</v>
      </c>
      <c r="F60" s="112" t="s">
        <v>85</v>
      </c>
      <c r="G60" s="41">
        <v>2019</v>
      </c>
      <c r="H60" s="33">
        <f>22000-900</f>
        <v>21100</v>
      </c>
      <c r="I60" s="41">
        <f t="shared" si="2"/>
        <v>21100</v>
      </c>
      <c r="J60" s="41">
        <v>100</v>
      </c>
    </row>
    <row r="61" spans="1:10" ht="32.25" customHeight="1">
      <c r="A61" s="142"/>
      <c r="B61" s="131"/>
      <c r="C61" s="131"/>
      <c r="D61" s="170"/>
      <c r="E61" s="41">
        <v>3132</v>
      </c>
      <c r="F61" s="40" t="s">
        <v>108</v>
      </c>
      <c r="G61" s="41">
        <v>2019</v>
      </c>
      <c r="H61" s="41">
        <f>193777+13600</f>
        <v>207377</v>
      </c>
      <c r="I61" s="41">
        <f>H61</f>
        <v>207377</v>
      </c>
      <c r="J61" s="41">
        <v>100</v>
      </c>
    </row>
    <row r="62" spans="1:10" ht="19.5" customHeight="1">
      <c r="A62" s="142"/>
      <c r="B62" s="131"/>
      <c r="C62" s="131"/>
      <c r="D62" s="170"/>
      <c r="E62" s="70">
        <v>3110</v>
      </c>
      <c r="F62" s="117" t="s">
        <v>138</v>
      </c>
      <c r="G62" s="41">
        <v>2019</v>
      </c>
      <c r="H62" s="33">
        <v>100000</v>
      </c>
      <c r="I62" s="41">
        <f t="shared" si="2"/>
        <v>100000</v>
      </c>
      <c r="J62" s="41">
        <v>100</v>
      </c>
    </row>
    <row r="63" spans="1:10" ht="19.5" customHeight="1">
      <c r="A63" s="142"/>
      <c r="B63" s="131"/>
      <c r="C63" s="131"/>
      <c r="D63" s="170"/>
      <c r="E63" s="70">
        <v>3110</v>
      </c>
      <c r="F63" s="111" t="s">
        <v>201</v>
      </c>
      <c r="G63" s="41">
        <v>2019</v>
      </c>
      <c r="H63" s="33">
        <v>32000</v>
      </c>
      <c r="I63" s="41">
        <f t="shared" si="2"/>
        <v>32000</v>
      </c>
      <c r="J63" s="41">
        <v>100</v>
      </c>
    </row>
    <row r="64" spans="1:10" ht="32.25" customHeight="1">
      <c r="A64" s="142"/>
      <c r="B64" s="131"/>
      <c r="C64" s="131"/>
      <c r="D64" s="170"/>
      <c r="E64" s="41">
        <v>3132</v>
      </c>
      <c r="F64" s="100" t="s">
        <v>89</v>
      </c>
      <c r="G64" s="41">
        <v>2019</v>
      </c>
      <c r="H64" s="41">
        <f>400000+128176+78594</f>
        <v>606770</v>
      </c>
      <c r="I64" s="41">
        <f t="shared" si="2"/>
        <v>606770</v>
      </c>
      <c r="J64" s="41">
        <v>100</v>
      </c>
    </row>
    <row r="65" spans="1:10" ht="20.25" customHeight="1">
      <c r="A65" s="142"/>
      <c r="B65" s="131"/>
      <c r="C65" s="131"/>
      <c r="D65" s="170"/>
      <c r="E65" s="41">
        <v>3132</v>
      </c>
      <c r="F65" s="40" t="s">
        <v>220</v>
      </c>
      <c r="G65" s="41">
        <v>2019</v>
      </c>
      <c r="H65" s="41">
        <v>2018</v>
      </c>
      <c r="I65" s="41">
        <f aca="true" t="shared" si="3" ref="I65:I72">H65</f>
        <v>2018</v>
      </c>
      <c r="J65" s="41">
        <v>100</v>
      </c>
    </row>
    <row r="66" spans="1:10" ht="20.25" customHeight="1">
      <c r="A66" s="142"/>
      <c r="B66" s="131"/>
      <c r="C66" s="131"/>
      <c r="D66" s="170"/>
      <c r="E66" s="70">
        <v>3110</v>
      </c>
      <c r="F66" s="111" t="s">
        <v>196</v>
      </c>
      <c r="G66" s="41">
        <v>2019</v>
      </c>
      <c r="H66" s="41">
        <v>72000</v>
      </c>
      <c r="I66" s="41">
        <f t="shared" si="3"/>
        <v>72000</v>
      </c>
      <c r="J66" s="41">
        <v>100</v>
      </c>
    </row>
    <row r="67" spans="1:10" ht="19.5" customHeight="1">
      <c r="A67" s="142"/>
      <c r="B67" s="131"/>
      <c r="C67" s="131"/>
      <c r="D67" s="170"/>
      <c r="E67" s="41">
        <v>3110</v>
      </c>
      <c r="F67" s="112" t="s">
        <v>125</v>
      </c>
      <c r="G67" s="41">
        <v>2019</v>
      </c>
      <c r="H67" s="41">
        <f>25000-2202</f>
        <v>22798</v>
      </c>
      <c r="I67" s="41">
        <f t="shared" si="3"/>
        <v>22798</v>
      </c>
      <c r="J67" s="41">
        <v>100</v>
      </c>
    </row>
    <row r="68" spans="1:10" ht="19.5" customHeight="1">
      <c r="A68" s="142"/>
      <c r="B68" s="131"/>
      <c r="C68" s="131"/>
      <c r="D68" s="170"/>
      <c r="E68" s="41">
        <v>3110</v>
      </c>
      <c r="F68" s="112" t="s">
        <v>219</v>
      </c>
      <c r="G68" s="41">
        <v>2019</v>
      </c>
      <c r="H68" s="41">
        <v>387835</v>
      </c>
      <c r="I68" s="41">
        <f t="shared" si="3"/>
        <v>387835</v>
      </c>
      <c r="J68" s="41">
        <v>100</v>
      </c>
    </row>
    <row r="69" spans="1:10" ht="30" customHeight="1">
      <c r="A69" s="142"/>
      <c r="B69" s="131"/>
      <c r="C69" s="131"/>
      <c r="D69" s="170"/>
      <c r="E69" s="70">
        <v>3132</v>
      </c>
      <c r="F69" s="126" t="s">
        <v>224</v>
      </c>
      <c r="G69" s="41">
        <v>2019</v>
      </c>
      <c r="H69" s="41">
        <v>0</v>
      </c>
      <c r="I69" s="41">
        <f t="shared" si="3"/>
        <v>0</v>
      </c>
      <c r="J69" s="41">
        <v>100</v>
      </c>
    </row>
    <row r="70" spans="1:10" ht="23.25" customHeight="1">
      <c r="A70" s="142"/>
      <c r="B70" s="131"/>
      <c r="C70" s="131"/>
      <c r="D70" s="170"/>
      <c r="E70" s="70">
        <v>3110</v>
      </c>
      <c r="F70" s="111" t="s">
        <v>198</v>
      </c>
      <c r="G70" s="41">
        <v>2019</v>
      </c>
      <c r="H70" s="41">
        <v>67000</v>
      </c>
      <c r="I70" s="41">
        <f t="shared" si="3"/>
        <v>67000</v>
      </c>
      <c r="J70" s="41">
        <v>100</v>
      </c>
    </row>
    <row r="71" spans="1:10" ht="20.25" customHeight="1">
      <c r="A71" s="142"/>
      <c r="B71" s="131"/>
      <c r="C71" s="131"/>
      <c r="D71" s="170"/>
      <c r="E71" s="70">
        <v>3110</v>
      </c>
      <c r="F71" s="111" t="s">
        <v>200</v>
      </c>
      <c r="G71" s="41">
        <v>2019</v>
      </c>
      <c r="H71" s="41">
        <v>30000</v>
      </c>
      <c r="I71" s="41">
        <f t="shared" si="3"/>
        <v>30000</v>
      </c>
      <c r="J71" s="41">
        <v>100</v>
      </c>
    </row>
    <row r="72" spans="1:10" ht="34.5" customHeight="1">
      <c r="A72" s="142"/>
      <c r="B72" s="131"/>
      <c r="C72" s="131"/>
      <c r="D72" s="170"/>
      <c r="E72" s="70">
        <v>3110</v>
      </c>
      <c r="F72" s="111" t="s">
        <v>202</v>
      </c>
      <c r="G72" s="41">
        <v>2019</v>
      </c>
      <c r="H72" s="41">
        <v>30000</v>
      </c>
      <c r="I72" s="41">
        <f t="shared" si="3"/>
        <v>30000</v>
      </c>
      <c r="J72" s="41">
        <v>100</v>
      </c>
    </row>
    <row r="73" spans="1:10" ht="35.25" customHeight="1">
      <c r="A73" s="142"/>
      <c r="B73" s="131"/>
      <c r="C73" s="131"/>
      <c r="D73" s="170"/>
      <c r="E73" s="41">
        <v>3110</v>
      </c>
      <c r="F73" s="40" t="s">
        <v>157</v>
      </c>
      <c r="G73" s="41">
        <v>2019</v>
      </c>
      <c r="H73" s="41">
        <f>150123+15013</f>
        <v>165136</v>
      </c>
      <c r="I73" s="41">
        <f t="shared" si="2"/>
        <v>165136</v>
      </c>
      <c r="J73" s="41">
        <v>100</v>
      </c>
    </row>
    <row r="74" spans="1:10" ht="18" customHeight="1">
      <c r="A74" s="142"/>
      <c r="B74" s="131"/>
      <c r="C74" s="131"/>
      <c r="D74" s="170"/>
      <c r="E74" s="41">
        <v>3110</v>
      </c>
      <c r="F74" s="40" t="s">
        <v>207</v>
      </c>
      <c r="G74" s="41">
        <v>2019</v>
      </c>
      <c r="H74" s="41">
        <v>150310</v>
      </c>
      <c r="I74" s="41">
        <f t="shared" si="2"/>
        <v>150310</v>
      </c>
      <c r="J74" s="41">
        <v>100</v>
      </c>
    </row>
    <row r="75" spans="1:10" ht="18" customHeight="1">
      <c r="A75" s="142"/>
      <c r="B75" s="131"/>
      <c r="C75" s="131"/>
      <c r="D75" s="170"/>
      <c r="E75" s="41">
        <v>3110</v>
      </c>
      <c r="F75" s="40" t="s">
        <v>217</v>
      </c>
      <c r="G75" s="41">
        <v>2019</v>
      </c>
      <c r="H75" s="41">
        <f>233074+162000-5523</f>
        <v>389551</v>
      </c>
      <c r="I75" s="41">
        <f t="shared" si="2"/>
        <v>389551</v>
      </c>
      <c r="J75" s="41">
        <v>100</v>
      </c>
    </row>
    <row r="76" spans="1:10" ht="18" customHeight="1">
      <c r="A76" s="142"/>
      <c r="B76" s="131"/>
      <c r="C76" s="131"/>
      <c r="D76" s="171"/>
      <c r="E76" s="41">
        <v>3110</v>
      </c>
      <c r="F76" s="40" t="s">
        <v>218</v>
      </c>
      <c r="G76" s="41">
        <v>2019</v>
      </c>
      <c r="H76" s="41">
        <f>236376+23638-448</f>
        <v>259566</v>
      </c>
      <c r="I76" s="41">
        <f t="shared" si="2"/>
        <v>259566</v>
      </c>
      <c r="J76" s="41">
        <v>100</v>
      </c>
    </row>
    <row r="77" spans="1:11" ht="31.5" customHeight="1">
      <c r="A77" s="12" t="s">
        <v>117</v>
      </c>
      <c r="B77" s="13" t="s">
        <v>118</v>
      </c>
      <c r="C77" s="13" t="s">
        <v>119</v>
      </c>
      <c r="D77" s="40" t="s">
        <v>120</v>
      </c>
      <c r="E77" s="41">
        <v>3110</v>
      </c>
      <c r="F77" s="40" t="s">
        <v>208</v>
      </c>
      <c r="G77" s="41">
        <v>2019</v>
      </c>
      <c r="H77" s="41">
        <v>50433</v>
      </c>
      <c r="I77" s="41">
        <f t="shared" si="2"/>
        <v>50433</v>
      </c>
      <c r="J77" s="41">
        <v>100</v>
      </c>
      <c r="K77" s="71">
        <f>I77</f>
        <v>50433</v>
      </c>
    </row>
    <row r="78" spans="1:10" ht="15.75">
      <c r="A78" s="135" t="s">
        <v>38</v>
      </c>
      <c r="B78" s="136"/>
      <c r="C78" s="137"/>
      <c r="D78" s="132" t="s">
        <v>39</v>
      </c>
      <c r="E78" s="133"/>
      <c r="F78" s="133"/>
      <c r="G78" s="133"/>
      <c r="H78" s="133"/>
      <c r="I78" s="133"/>
      <c r="J78" s="134"/>
    </row>
    <row r="79" spans="1:10" ht="15.75">
      <c r="A79" s="8" t="s">
        <v>40</v>
      </c>
      <c r="B79" s="9" t="s">
        <v>41</v>
      </c>
      <c r="C79" s="10"/>
      <c r="D79" s="11" t="s">
        <v>42</v>
      </c>
      <c r="E79" s="79"/>
      <c r="F79" s="110"/>
      <c r="G79" s="80" t="s">
        <v>51</v>
      </c>
      <c r="H79" s="80" t="s">
        <v>51</v>
      </c>
      <c r="I79" s="80">
        <f>I80+I81+I82</f>
        <v>5665000</v>
      </c>
      <c r="J79" s="79"/>
    </row>
    <row r="80" spans="1:10" ht="61.5" customHeight="1">
      <c r="A80" s="16" t="s">
        <v>43</v>
      </c>
      <c r="B80" s="17" t="s">
        <v>44</v>
      </c>
      <c r="C80" s="17" t="s">
        <v>35</v>
      </c>
      <c r="D80" s="104" t="s">
        <v>45</v>
      </c>
      <c r="E80" s="79">
        <v>3132</v>
      </c>
      <c r="F80" s="110" t="s">
        <v>151</v>
      </c>
      <c r="G80" s="79">
        <v>2019</v>
      </c>
      <c r="H80" s="79">
        <f>3950000+3000+1650000</f>
        <v>5603000</v>
      </c>
      <c r="I80" s="79">
        <f>H80</f>
        <v>5603000</v>
      </c>
      <c r="J80" s="79">
        <v>100</v>
      </c>
    </row>
    <row r="81" spans="1:10" ht="23.25" customHeight="1">
      <c r="A81" s="164" t="s">
        <v>152</v>
      </c>
      <c r="B81" s="138" t="s">
        <v>153</v>
      </c>
      <c r="C81" s="138" t="s">
        <v>154</v>
      </c>
      <c r="D81" s="166" t="s">
        <v>155</v>
      </c>
      <c r="E81" s="42">
        <v>3210</v>
      </c>
      <c r="F81" s="117" t="s">
        <v>204</v>
      </c>
      <c r="G81" s="79">
        <v>2019</v>
      </c>
      <c r="H81" s="94">
        <v>44000</v>
      </c>
      <c r="I81" s="79">
        <f>H81</f>
        <v>44000</v>
      </c>
      <c r="J81" s="82">
        <v>100</v>
      </c>
    </row>
    <row r="82" spans="1:10" ht="24" customHeight="1">
      <c r="A82" s="165"/>
      <c r="B82" s="139"/>
      <c r="C82" s="139"/>
      <c r="D82" s="167"/>
      <c r="E82" s="42">
        <v>3210</v>
      </c>
      <c r="F82" s="117" t="s">
        <v>205</v>
      </c>
      <c r="G82" s="79">
        <v>2019</v>
      </c>
      <c r="H82" s="94">
        <v>18000</v>
      </c>
      <c r="I82" s="95">
        <f>H82</f>
        <v>18000</v>
      </c>
      <c r="J82" s="41">
        <v>100</v>
      </c>
    </row>
    <row r="83" spans="1:10" ht="30" customHeight="1">
      <c r="A83" s="37">
        <v>10</v>
      </c>
      <c r="B83" s="38"/>
      <c r="C83" s="38"/>
      <c r="D83" s="143" t="s">
        <v>126</v>
      </c>
      <c r="E83" s="144"/>
      <c r="F83" s="144"/>
      <c r="G83" s="144"/>
      <c r="H83" s="144"/>
      <c r="I83" s="144"/>
      <c r="J83" s="145"/>
    </row>
    <row r="84" spans="1:10" ht="21.75" customHeight="1">
      <c r="A84" s="8" t="s">
        <v>127</v>
      </c>
      <c r="B84" s="9" t="s">
        <v>28</v>
      </c>
      <c r="C84" s="10"/>
      <c r="D84" s="11" t="s">
        <v>29</v>
      </c>
      <c r="E84" s="41"/>
      <c r="F84" s="40"/>
      <c r="G84" s="76" t="s">
        <v>51</v>
      </c>
      <c r="H84" s="76" t="s">
        <v>51</v>
      </c>
      <c r="I84" s="76">
        <f>I85+I86</f>
        <v>35000</v>
      </c>
      <c r="J84" s="41"/>
    </row>
    <row r="85" spans="1:10" ht="61.5" customHeight="1">
      <c r="A85" s="12" t="s">
        <v>128</v>
      </c>
      <c r="B85" s="13" t="s">
        <v>129</v>
      </c>
      <c r="C85" s="13" t="s">
        <v>130</v>
      </c>
      <c r="D85" s="40" t="s">
        <v>131</v>
      </c>
      <c r="E85" s="41">
        <v>3110</v>
      </c>
      <c r="F85" s="40" t="s">
        <v>132</v>
      </c>
      <c r="G85" s="41">
        <v>2019</v>
      </c>
      <c r="H85" s="41">
        <v>30000</v>
      </c>
      <c r="I85" s="41">
        <f>H85</f>
        <v>30000</v>
      </c>
      <c r="J85" s="41">
        <v>100</v>
      </c>
    </row>
    <row r="86" spans="1:10" ht="24" customHeight="1">
      <c r="A86" s="8" t="s">
        <v>139</v>
      </c>
      <c r="B86" s="9" t="s">
        <v>140</v>
      </c>
      <c r="D86" s="43" t="s">
        <v>141</v>
      </c>
      <c r="E86" s="74"/>
      <c r="F86" s="40"/>
      <c r="G86" s="76" t="s">
        <v>51</v>
      </c>
      <c r="H86" s="76" t="s">
        <v>51</v>
      </c>
      <c r="I86" s="41">
        <f>I87</f>
        <v>5000</v>
      </c>
      <c r="J86" s="41">
        <v>100</v>
      </c>
    </row>
    <row r="87" spans="1:10" ht="24" customHeight="1">
      <c r="A87" s="12" t="s">
        <v>142</v>
      </c>
      <c r="B87" s="13" t="s">
        <v>143</v>
      </c>
      <c r="C87" s="13" t="s">
        <v>144</v>
      </c>
      <c r="D87" s="40" t="s">
        <v>145</v>
      </c>
      <c r="E87" s="42">
        <v>3110</v>
      </c>
      <c r="F87" s="117" t="s">
        <v>146</v>
      </c>
      <c r="G87" s="41">
        <v>2019</v>
      </c>
      <c r="H87" s="41">
        <v>5000</v>
      </c>
      <c r="I87" s="41">
        <f>H87</f>
        <v>5000</v>
      </c>
      <c r="J87" s="41">
        <v>100</v>
      </c>
    </row>
    <row r="88" spans="1:10" ht="21" customHeight="1">
      <c r="A88" s="37">
        <v>11</v>
      </c>
      <c r="B88" s="38"/>
      <c r="C88" s="38"/>
      <c r="D88" s="132" t="s">
        <v>90</v>
      </c>
      <c r="E88" s="133"/>
      <c r="F88" s="133"/>
      <c r="G88" s="133"/>
      <c r="H88" s="133"/>
      <c r="I88" s="133"/>
      <c r="J88" s="134"/>
    </row>
    <row r="89" spans="1:10" ht="21" customHeight="1">
      <c r="A89" s="8" t="s">
        <v>91</v>
      </c>
      <c r="B89" s="9" t="s">
        <v>92</v>
      </c>
      <c r="C89" s="9"/>
      <c r="D89" s="11" t="s">
        <v>93</v>
      </c>
      <c r="E89" s="79"/>
      <c r="F89" s="110"/>
      <c r="G89" s="80" t="s">
        <v>51</v>
      </c>
      <c r="H89" s="80" t="s">
        <v>51</v>
      </c>
      <c r="I89" s="80">
        <f>I90+I91</f>
        <v>97000</v>
      </c>
      <c r="J89" s="80"/>
    </row>
    <row r="90" spans="1:10" ht="36" customHeight="1">
      <c r="A90" s="12" t="s">
        <v>94</v>
      </c>
      <c r="B90" s="13" t="s">
        <v>95</v>
      </c>
      <c r="C90" s="13" t="s">
        <v>96</v>
      </c>
      <c r="D90" s="14" t="s">
        <v>97</v>
      </c>
      <c r="E90" s="79">
        <v>3132</v>
      </c>
      <c r="F90" s="110" t="s">
        <v>98</v>
      </c>
      <c r="G90" s="79">
        <v>2019</v>
      </c>
      <c r="H90" s="79">
        <v>60000</v>
      </c>
      <c r="I90" s="79">
        <v>60000</v>
      </c>
      <c r="J90" s="79">
        <v>100</v>
      </c>
    </row>
    <row r="91" spans="1:10" ht="38.25" customHeight="1">
      <c r="A91" s="12" t="s">
        <v>221</v>
      </c>
      <c r="B91" s="13" t="s">
        <v>222</v>
      </c>
      <c r="C91" s="13" t="s">
        <v>96</v>
      </c>
      <c r="D91" s="123" t="s">
        <v>223</v>
      </c>
      <c r="E91" s="77">
        <v>3132</v>
      </c>
      <c r="F91" s="126" t="s">
        <v>225</v>
      </c>
      <c r="G91" s="79">
        <v>2019</v>
      </c>
      <c r="H91" s="77">
        <v>37000</v>
      </c>
      <c r="I91" s="79">
        <v>37000</v>
      </c>
      <c r="J91" s="79">
        <v>100</v>
      </c>
    </row>
    <row r="92" spans="1:10" ht="24.75" customHeight="1">
      <c r="A92" s="157">
        <v>37</v>
      </c>
      <c r="B92" s="158"/>
      <c r="C92" s="159"/>
      <c r="D92" s="154" t="s">
        <v>99</v>
      </c>
      <c r="E92" s="155"/>
      <c r="F92" s="155"/>
      <c r="G92" s="155"/>
      <c r="H92" s="155"/>
      <c r="I92" s="155"/>
      <c r="J92" s="156"/>
    </row>
    <row r="93" spans="1:10" ht="21" customHeight="1">
      <c r="A93" s="19" t="s">
        <v>100</v>
      </c>
      <c r="B93" s="20" t="s">
        <v>101</v>
      </c>
      <c r="C93" s="20"/>
      <c r="D93" s="102" t="s">
        <v>102</v>
      </c>
      <c r="E93" s="82"/>
      <c r="F93" s="118"/>
      <c r="G93" s="96" t="s">
        <v>51</v>
      </c>
      <c r="H93" s="96" t="s">
        <v>51</v>
      </c>
      <c r="I93" s="96">
        <f>I94+I95</f>
        <v>7914735</v>
      </c>
      <c r="J93" s="82"/>
    </row>
    <row r="94" spans="1:10" ht="64.5" customHeight="1">
      <c r="A94" s="141" t="s">
        <v>103</v>
      </c>
      <c r="B94" s="130" t="s">
        <v>104</v>
      </c>
      <c r="C94" s="130" t="s">
        <v>105</v>
      </c>
      <c r="D94" s="140" t="s">
        <v>106</v>
      </c>
      <c r="E94" s="41">
        <v>3220</v>
      </c>
      <c r="F94" s="40" t="s">
        <v>107</v>
      </c>
      <c r="G94" s="41">
        <v>2019</v>
      </c>
      <c r="H94" s="41">
        <v>738891</v>
      </c>
      <c r="I94" s="41">
        <f>H94</f>
        <v>738891</v>
      </c>
      <c r="J94" s="41">
        <v>100</v>
      </c>
    </row>
    <row r="95" spans="1:10" ht="51.75" customHeight="1">
      <c r="A95" s="142"/>
      <c r="B95" s="131"/>
      <c r="C95" s="131"/>
      <c r="D95" s="140"/>
      <c r="E95" s="41">
        <v>3220</v>
      </c>
      <c r="F95" s="40" t="s">
        <v>160</v>
      </c>
      <c r="G95" s="41">
        <v>2019</v>
      </c>
      <c r="H95" s="41">
        <v>7175844</v>
      </c>
      <c r="I95" s="41">
        <f>H95</f>
        <v>7175844</v>
      </c>
      <c r="J95" s="41">
        <v>100</v>
      </c>
    </row>
    <row r="96" spans="1:10" s="7" customFormat="1" ht="15.75">
      <c r="A96" s="45" t="s">
        <v>0</v>
      </c>
      <c r="B96" s="45" t="s">
        <v>0</v>
      </c>
      <c r="C96" s="45" t="s">
        <v>0</v>
      </c>
      <c r="D96" s="106" t="s">
        <v>3</v>
      </c>
      <c r="E96" s="97"/>
      <c r="F96" s="97" t="s">
        <v>0</v>
      </c>
      <c r="G96" s="97" t="s">
        <v>0</v>
      </c>
      <c r="H96" s="97" t="s">
        <v>0</v>
      </c>
      <c r="I96" s="98">
        <f>I10+I14+I20+I35+I47+I49+I79+I84+I89+I93</f>
        <v>25365698</v>
      </c>
      <c r="J96" s="97" t="s">
        <v>0</v>
      </c>
    </row>
    <row r="97" spans="1:10" ht="15.75">
      <c r="A97" s="3"/>
      <c r="B97" s="3"/>
      <c r="C97" s="3"/>
      <c r="D97" s="107"/>
      <c r="E97" s="4"/>
      <c r="F97" s="107"/>
      <c r="G97" s="3"/>
      <c r="H97" s="3"/>
      <c r="I97" s="3"/>
      <c r="J97" s="3"/>
    </row>
    <row r="98" ht="36" customHeight="1"/>
    <row r="99" spans="1:10" s="129" customFormat="1" ht="16.5">
      <c r="A99" s="127" t="s">
        <v>1</v>
      </c>
      <c r="B99" s="128"/>
      <c r="C99" s="128"/>
      <c r="F99" s="127" t="s">
        <v>226</v>
      </c>
      <c r="G99" s="127"/>
      <c r="J99" s="127"/>
    </row>
    <row r="101" spans="4:9" s="34" customFormat="1" ht="18.75">
      <c r="D101" s="108"/>
      <c r="F101" s="108"/>
      <c r="I101" s="35">
        <v>24915634</v>
      </c>
    </row>
    <row r="102" spans="4:9" s="34" customFormat="1" ht="18.75">
      <c r="D102" s="108"/>
      <c r="F102" s="108"/>
      <c r="I102" s="36">
        <f>I96-I101</f>
        <v>450064</v>
      </c>
    </row>
    <row r="105" spans="7:9" ht="12.75">
      <c r="G105" s="200">
        <f>I96+'додаток 6.1'!I12</f>
        <v>25550698</v>
      </c>
      <c r="H105" s="183"/>
      <c r="I105" s="44"/>
    </row>
  </sheetData>
  <sheetProtection/>
  <mergeCells count="60">
    <mergeCell ref="A21:A25"/>
    <mergeCell ref="B11:B13"/>
    <mergeCell ref="D29:D34"/>
    <mergeCell ref="A15:A19"/>
    <mergeCell ref="C15:C19"/>
    <mergeCell ref="A26:A28"/>
    <mergeCell ref="D21:D25"/>
    <mergeCell ref="C21:C25"/>
    <mergeCell ref="G105:H105"/>
    <mergeCell ref="G2:J2"/>
    <mergeCell ref="G4:J4"/>
    <mergeCell ref="A36:A42"/>
    <mergeCell ref="A29:A34"/>
    <mergeCell ref="B29:B34"/>
    <mergeCell ref="B21:B25"/>
    <mergeCell ref="B26:B28"/>
    <mergeCell ref="C29:C34"/>
    <mergeCell ref="A11:A13"/>
    <mergeCell ref="G1:J1"/>
    <mergeCell ref="F3:J3"/>
    <mergeCell ref="D36:D42"/>
    <mergeCell ref="C36:C42"/>
    <mergeCell ref="B36:B42"/>
    <mergeCell ref="D11:D13"/>
    <mergeCell ref="C11:C13"/>
    <mergeCell ref="D15:D19"/>
    <mergeCell ref="D9:J9"/>
    <mergeCell ref="A9:C9"/>
    <mergeCell ref="D46:J46"/>
    <mergeCell ref="D43:D45"/>
    <mergeCell ref="C43:C45"/>
    <mergeCell ref="B43:B45"/>
    <mergeCell ref="A43:A45"/>
    <mergeCell ref="B50:B54"/>
    <mergeCell ref="A92:C92"/>
    <mergeCell ref="A50:A54"/>
    <mergeCell ref="D50:D54"/>
    <mergeCell ref="A46:C46"/>
    <mergeCell ref="A81:A82"/>
    <mergeCell ref="D81:D82"/>
    <mergeCell ref="C81:C82"/>
    <mergeCell ref="C50:C54"/>
    <mergeCell ref="A55:A76"/>
    <mergeCell ref="D55:D76"/>
    <mergeCell ref="D94:D95"/>
    <mergeCell ref="C94:C95"/>
    <mergeCell ref="B94:B95"/>
    <mergeCell ref="A94:A95"/>
    <mergeCell ref="D83:J83"/>
    <mergeCell ref="A5:J5"/>
    <mergeCell ref="C26:C28"/>
    <mergeCell ref="D26:D28"/>
    <mergeCell ref="B15:B19"/>
    <mergeCell ref="D92:J92"/>
    <mergeCell ref="C55:C76"/>
    <mergeCell ref="B55:B76"/>
    <mergeCell ref="D88:J88"/>
    <mergeCell ref="A78:C78"/>
    <mergeCell ref="D78:J78"/>
    <mergeCell ref="B81:B82"/>
  </mergeCells>
  <printOptions/>
  <pageMargins left="0.1968503937007874" right="0.1968503937007874" top="0.32" bottom="0.2362204724409449" header="0.1968503937007874" footer="0.1968503937007874"/>
  <pageSetup horizontalDpi="600" verticalDpi="600" orientation="landscape" paperSize="9" scale="67" r:id="rId1"/>
  <rowBreaks count="2" manualBreakCount="2">
    <brk id="33" max="9" man="1"/>
    <brk id="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K15"/>
  <sheetViews>
    <sheetView view="pageBreakPreview" zoomScale="85" zoomScaleNormal="75" zoomScaleSheetLayoutView="85" zoomScalePageLayoutView="0" workbookViewId="0" topLeftCell="A1">
      <selection activeCell="F12" sqref="F12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7.00390625" style="5" customWidth="1"/>
    <col min="5" max="5" width="9.25390625" style="5" customWidth="1"/>
    <col min="6" max="6" width="64.75390625" style="5" customWidth="1"/>
    <col min="7" max="7" width="10.375" style="5" customWidth="1"/>
    <col min="8" max="10" width="12.625" style="5" customWidth="1"/>
    <col min="11" max="16384" width="9.125" style="5" customWidth="1"/>
  </cols>
  <sheetData>
    <row r="1" spans="1:11" ht="15.75" customHeight="1">
      <c r="A1" s="2"/>
      <c r="G1" s="182" t="s">
        <v>58</v>
      </c>
      <c r="H1" s="183"/>
      <c r="I1" s="183"/>
      <c r="J1" s="183"/>
      <c r="K1" s="25"/>
    </row>
    <row r="2" spans="7:11" ht="15" customHeight="1">
      <c r="G2" s="201" t="s">
        <v>57</v>
      </c>
      <c r="H2" s="183"/>
      <c r="I2" s="183"/>
      <c r="J2" s="183"/>
      <c r="K2" s="26"/>
    </row>
    <row r="3" spans="6:11" ht="18" customHeight="1">
      <c r="F3" s="184" t="s">
        <v>64</v>
      </c>
      <c r="G3" s="185"/>
      <c r="H3" s="185"/>
      <c r="I3" s="185"/>
      <c r="J3" s="185"/>
      <c r="K3" s="26"/>
    </row>
    <row r="4" spans="7:11" ht="15.75" customHeight="1">
      <c r="G4" s="202" t="s">
        <v>52</v>
      </c>
      <c r="H4" s="183"/>
      <c r="I4" s="183"/>
      <c r="J4" s="183"/>
      <c r="K4" s="24"/>
    </row>
    <row r="5" spans="1:10" ht="18.75">
      <c r="A5" s="146" t="s">
        <v>62</v>
      </c>
      <c r="B5" s="147"/>
      <c r="C5" s="147"/>
      <c r="D5" s="147"/>
      <c r="E5" s="147"/>
      <c r="F5" s="147"/>
      <c r="G5" s="147"/>
      <c r="H5" s="147"/>
      <c r="I5" s="147"/>
      <c r="J5" s="147"/>
    </row>
    <row r="7" spans="1:10" ht="111" customHeight="1">
      <c r="A7" s="29" t="s">
        <v>53</v>
      </c>
      <c r="B7" s="29" t="s">
        <v>54</v>
      </c>
      <c r="C7" s="29" t="s">
        <v>55</v>
      </c>
      <c r="D7" s="29" t="s">
        <v>56</v>
      </c>
      <c r="E7" s="29" t="s">
        <v>17</v>
      </c>
      <c r="F7" s="29" t="s">
        <v>5</v>
      </c>
      <c r="G7" s="29" t="s">
        <v>60</v>
      </c>
      <c r="H7" s="29" t="s">
        <v>61</v>
      </c>
      <c r="I7" s="29" t="s">
        <v>59</v>
      </c>
      <c r="J7" s="29" t="s">
        <v>63</v>
      </c>
    </row>
    <row r="8" spans="1:10" ht="15.75">
      <c r="A8" s="1">
        <v>1</v>
      </c>
      <c r="B8" s="1">
        <v>2</v>
      </c>
      <c r="C8" s="1">
        <v>3</v>
      </c>
      <c r="D8" s="1">
        <v>4</v>
      </c>
      <c r="E8" s="1"/>
      <c r="F8" s="1">
        <v>5</v>
      </c>
      <c r="G8" s="1">
        <v>6</v>
      </c>
      <c r="H8" s="1">
        <v>7</v>
      </c>
      <c r="I8" s="1">
        <v>8</v>
      </c>
      <c r="J8" s="1">
        <v>9</v>
      </c>
    </row>
    <row r="9" spans="1:10" ht="15.75" customHeight="1">
      <c r="A9" s="135" t="s">
        <v>46</v>
      </c>
      <c r="B9" s="136"/>
      <c r="C9" s="137"/>
      <c r="D9" s="210" t="s">
        <v>47</v>
      </c>
      <c r="E9" s="211"/>
      <c r="F9" s="211"/>
      <c r="G9" s="211"/>
      <c r="H9" s="211"/>
      <c r="I9" s="211"/>
      <c r="J9" s="212"/>
    </row>
    <row r="10" spans="1:10" ht="15.75">
      <c r="A10" s="8" t="s">
        <v>27</v>
      </c>
      <c r="B10" s="9" t="s">
        <v>28</v>
      </c>
      <c r="C10" s="10"/>
      <c r="D10" s="18" t="s">
        <v>29</v>
      </c>
      <c r="E10" s="15"/>
      <c r="F10" s="1"/>
      <c r="G10" s="1"/>
      <c r="H10" s="27"/>
      <c r="I10" s="27"/>
      <c r="J10" s="1"/>
    </row>
    <row r="11" spans="1:10" ht="81.75" customHeight="1">
      <c r="A11" s="12" t="s">
        <v>34</v>
      </c>
      <c r="B11" s="13" t="s">
        <v>35</v>
      </c>
      <c r="C11" s="13" t="s">
        <v>36</v>
      </c>
      <c r="D11" s="31" t="s">
        <v>37</v>
      </c>
      <c r="E11" s="21">
        <v>3132</v>
      </c>
      <c r="F11" s="22" t="s">
        <v>87</v>
      </c>
      <c r="G11" s="1">
        <v>2019</v>
      </c>
      <c r="H11" s="30">
        <v>185000</v>
      </c>
      <c r="I11" s="1">
        <v>185000</v>
      </c>
      <c r="J11" s="1">
        <v>100</v>
      </c>
    </row>
    <row r="12" spans="1:10" s="7" customFormat="1" ht="15.75">
      <c r="A12" s="27" t="s">
        <v>0</v>
      </c>
      <c r="B12" s="27" t="s">
        <v>0</v>
      </c>
      <c r="C12" s="27" t="s">
        <v>0</v>
      </c>
      <c r="D12" s="28" t="s">
        <v>3</v>
      </c>
      <c r="E12" s="28"/>
      <c r="F12" s="27" t="s">
        <v>0</v>
      </c>
      <c r="G12" s="27" t="s">
        <v>0</v>
      </c>
      <c r="H12" s="27" t="s">
        <v>0</v>
      </c>
      <c r="I12" s="27">
        <f>I11</f>
        <v>185000</v>
      </c>
      <c r="J12" s="27" t="s">
        <v>0</v>
      </c>
    </row>
    <row r="13" spans="1:10" ht="15.75">
      <c r="A13" s="3"/>
      <c r="B13" s="3"/>
      <c r="C13" s="3"/>
      <c r="D13" s="4"/>
      <c r="E13" s="4"/>
      <c r="F13" s="3"/>
      <c r="G13" s="3"/>
      <c r="H13" s="3"/>
      <c r="I13" s="3"/>
      <c r="J13" s="3"/>
    </row>
    <row r="14" ht="82.5" customHeight="1"/>
    <row r="15" spans="3:8" ht="18.75">
      <c r="C15" s="6" t="s">
        <v>1</v>
      </c>
      <c r="D15" s="6"/>
      <c r="E15" s="6"/>
      <c r="F15" s="6"/>
      <c r="G15" s="6"/>
      <c r="H15" s="6" t="s">
        <v>2</v>
      </c>
    </row>
  </sheetData>
  <sheetProtection/>
  <mergeCells count="7">
    <mergeCell ref="G1:J1"/>
    <mergeCell ref="F3:J3"/>
    <mergeCell ref="A5:J5"/>
    <mergeCell ref="D9:J9"/>
    <mergeCell ref="A9:C9"/>
    <mergeCell ref="G4:J4"/>
    <mergeCell ref="G2:J2"/>
  </mergeCells>
  <printOptions/>
  <pageMargins left="0.2" right="0.2" top="0.25" bottom="0.23" header="0.2" footer="0.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00CC"/>
  </sheetPr>
  <dimension ref="A1:W20"/>
  <sheetViews>
    <sheetView zoomScale="75" zoomScaleNormal="75" zoomScalePageLayoutView="0" workbookViewId="0" topLeftCell="A11">
      <selection activeCell="B21" sqref="B21"/>
    </sheetView>
  </sheetViews>
  <sheetFormatPr defaultColWidth="9.00390625" defaultRowHeight="12.75"/>
  <cols>
    <col min="1" max="1" width="3.625" style="63" customWidth="1"/>
    <col min="2" max="2" width="27.125" style="0" customWidth="1"/>
    <col min="3" max="3" width="9.625" style="25" customWidth="1"/>
    <col min="4" max="4" width="21.375" style="25" customWidth="1"/>
    <col min="5" max="5" width="11.625" style="25" customWidth="1"/>
    <col min="6" max="6" width="9.00390625" style="25" customWidth="1"/>
    <col min="7" max="7" width="10.00390625" style="25" customWidth="1"/>
    <col min="8" max="8" width="10.625" style="25" customWidth="1"/>
    <col min="9" max="9" width="9.25390625" style="25" customWidth="1"/>
    <col min="10" max="10" width="8.75390625" style="0" customWidth="1"/>
    <col min="11" max="11" width="12.375" style="25" customWidth="1"/>
    <col min="12" max="12" width="14.25390625" style="25" customWidth="1"/>
    <col min="13" max="13" width="15.375" style="25" customWidth="1"/>
    <col min="14" max="14" width="29.75390625" style="25" customWidth="1"/>
    <col min="15" max="15" width="8.875" style="25" customWidth="1"/>
    <col min="16" max="16" width="24.00390625" style="0" customWidth="1"/>
    <col min="17" max="17" width="16.00390625" style="0" customWidth="1"/>
    <col min="18" max="18" width="12.125" style="0" customWidth="1"/>
    <col min="19" max="19" width="13.25390625" style="0" customWidth="1"/>
    <col min="20" max="20" width="11.625" style="0" customWidth="1"/>
    <col min="21" max="21" width="9.875" style="0" bestFit="1" customWidth="1"/>
    <col min="23" max="23" width="13.875" style="0" customWidth="1"/>
    <col min="24" max="24" width="9.875" style="0" bestFit="1" customWidth="1"/>
  </cols>
  <sheetData>
    <row r="1" spans="11:15" ht="15" customHeight="1">
      <c r="K1" s="5"/>
      <c r="L1" s="182" t="s">
        <v>188</v>
      </c>
      <c r="M1" s="183"/>
      <c r="N1" s="183"/>
      <c r="O1" s="183"/>
    </row>
    <row r="2" spans="11:23" ht="15.75">
      <c r="K2" s="5"/>
      <c r="L2" s="201" t="s">
        <v>57</v>
      </c>
      <c r="M2" s="183"/>
      <c r="N2" s="183"/>
      <c r="O2" s="183"/>
      <c r="S2" s="5"/>
      <c r="T2" s="182"/>
      <c r="U2" s="183"/>
      <c r="V2" s="183"/>
      <c r="W2" s="183"/>
    </row>
    <row r="3" spans="11:23" ht="15.75">
      <c r="K3" s="184" t="s">
        <v>64</v>
      </c>
      <c r="L3" s="185"/>
      <c r="M3" s="185"/>
      <c r="N3" s="185"/>
      <c r="O3" s="185"/>
      <c r="S3" s="5"/>
      <c r="T3" s="201"/>
      <c r="U3" s="183"/>
      <c r="V3" s="183"/>
      <c r="W3" s="183"/>
    </row>
    <row r="4" spans="11:23" ht="15.75">
      <c r="K4" s="5"/>
      <c r="L4" s="202" t="s">
        <v>162</v>
      </c>
      <c r="M4" s="203"/>
      <c r="N4" s="203"/>
      <c r="O4" s="203"/>
      <c r="S4" s="184"/>
      <c r="T4" s="185"/>
      <c r="U4" s="185"/>
      <c r="V4" s="185"/>
      <c r="W4" s="185"/>
    </row>
    <row r="5" spans="19:23" ht="15.75">
      <c r="S5" s="5"/>
      <c r="T5" s="202"/>
      <c r="U5" s="203"/>
      <c r="V5" s="203"/>
      <c r="W5" s="203"/>
    </row>
    <row r="6" spans="1:15" ht="47.25" customHeight="1">
      <c r="A6" s="229" t="s">
        <v>163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</row>
    <row r="7" spans="1:15" ht="30.75" customHeight="1" thickBot="1">
      <c r="A7" s="47"/>
      <c r="B7" s="5"/>
      <c r="C7" s="48"/>
      <c r="D7" s="48"/>
      <c r="E7" s="48"/>
      <c r="F7" s="48"/>
      <c r="G7" s="48"/>
      <c r="H7" s="48"/>
      <c r="I7" s="48"/>
      <c r="J7" s="5"/>
      <c r="K7" s="48"/>
      <c r="L7" s="48"/>
      <c r="M7" s="230"/>
      <c r="N7" s="230"/>
      <c r="O7" s="230"/>
    </row>
    <row r="8" spans="1:15" s="68" customFormat="1" ht="39.75" customHeight="1">
      <c r="A8" s="231" t="s">
        <v>164</v>
      </c>
      <c r="B8" s="234" t="s">
        <v>165</v>
      </c>
      <c r="C8" s="214" t="s">
        <v>166</v>
      </c>
      <c r="D8" s="214" t="s">
        <v>167</v>
      </c>
      <c r="E8" s="214" t="s">
        <v>168</v>
      </c>
      <c r="F8" s="214"/>
      <c r="G8" s="214" t="s">
        <v>169</v>
      </c>
      <c r="H8" s="214"/>
      <c r="I8" s="214"/>
      <c r="J8" s="214"/>
      <c r="K8" s="234" t="s">
        <v>170</v>
      </c>
      <c r="L8" s="214" t="s">
        <v>171</v>
      </c>
      <c r="M8" s="223"/>
      <c r="N8" s="214" t="s">
        <v>172</v>
      </c>
      <c r="O8" s="217" t="s">
        <v>173</v>
      </c>
    </row>
    <row r="9" spans="1:15" s="68" customFormat="1" ht="15" customHeight="1">
      <c r="A9" s="232"/>
      <c r="B9" s="225"/>
      <c r="C9" s="215"/>
      <c r="D9" s="215"/>
      <c r="E9" s="215" t="s">
        <v>174</v>
      </c>
      <c r="F9" s="215" t="s">
        <v>175</v>
      </c>
      <c r="G9" s="215" t="s">
        <v>176</v>
      </c>
      <c r="H9" s="220" t="s">
        <v>177</v>
      </c>
      <c r="I9" s="221"/>
      <c r="J9" s="222"/>
      <c r="K9" s="225"/>
      <c r="L9" s="216" t="s">
        <v>178</v>
      </c>
      <c r="M9" s="226" t="s">
        <v>179</v>
      </c>
      <c r="N9" s="215"/>
      <c r="O9" s="218"/>
    </row>
    <row r="10" spans="1:15" s="68" customFormat="1" ht="12">
      <c r="A10" s="232"/>
      <c r="B10" s="225"/>
      <c r="C10" s="215"/>
      <c r="D10" s="215"/>
      <c r="E10" s="215"/>
      <c r="F10" s="215"/>
      <c r="G10" s="215"/>
      <c r="H10" s="215" t="s">
        <v>180</v>
      </c>
      <c r="I10" s="215" t="s">
        <v>181</v>
      </c>
      <c r="J10" s="215" t="s">
        <v>182</v>
      </c>
      <c r="K10" s="225"/>
      <c r="L10" s="225"/>
      <c r="M10" s="227"/>
      <c r="N10" s="215"/>
      <c r="O10" s="218"/>
    </row>
    <row r="11" spans="1:15" s="68" customFormat="1" ht="78" customHeight="1" thickBot="1">
      <c r="A11" s="233"/>
      <c r="B11" s="225"/>
      <c r="C11" s="216"/>
      <c r="D11" s="216"/>
      <c r="E11" s="216"/>
      <c r="F11" s="216"/>
      <c r="G11" s="216"/>
      <c r="H11" s="228"/>
      <c r="I11" s="216"/>
      <c r="J11" s="216"/>
      <c r="K11" s="225"/>
      <c r="L11" s="225"/>
      <c r="M11" s="227"/>
      <c r="N11" s="216"/>
      <c r="O11" s="219"/>
    </row>
    <row r="12" spans="1:15" s="54" customFormat="1" ht="17.25" customHeight="1" thickBot="1">
      <c r="A12" s="49">
        <v>1</v>
      </c>
      <c r="B12" s="50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2">
        <v>11</v>
      </c>
      <c r="L12" s="51">
        <v>12</v>
      </c>
      <c r="M12" s="52">
        <v>13</v>
      </c>
      <c r="N12" s="52">
        <v>14</v>
      </c>
      <c r="O12" s="53">
        <v>15</v>
      </c>
    </row>
    <row r="13" spans="1:15" s="61" customFormat="1" ht="321.75" customHeight="1" thickBot="1">
      <c r="A13" s="55">
        <v>1</v>
      </c>
      <c r="B13" s="56" t="s">
        <v>183</v>
      </c>
      <c r="C13" s="57">
        <v>2019</v>
      </c>
      <c r="D13" s="57" t="s">
        <v>184</v>
      </c>
      <c r="E13" s="58">
        <v>2420</v>
      </c>
      <c r="F13" s="58">
        <v>0</v>
      </c>
      <c r="G13" s="58">
        <v>2420</v>
      </c>
      <c r="H13" s="58">
        <v>2058.6</v>
      </c>
      <c r="I13" s="58">
        <v>361.4</v>
      </c>
      <c r="J13" s="59" t="s">
        <v>185</v>
      </c>
      <c r="K13" s="57" t="s">
        <v>186</v>
      </c>
      <c r="L13" s="57" t="s">
        <v>187</v>
      </c>
      <c r="M13" s="57" t="s">
        <v>187</v>
      </c>
      <c r="N13" s="56" t="s">
        <v>189</v>
      </c>
      <c r="O13" s="60" t="s">
        <v>185</v>
      </c>
    </row>
    <row r="14" spans="1:15" ht="27" customHeight="1">
      <c r="A14" s="62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64"/>
      <c r="O14" s="65"/>
    </row>
    <row r="15" spans="1:15" ht="32.25" customHeight="1" hidden="1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</row>
    <row r="16" ht="12.75" hidden="1"/>
    <row r="17" ht="12.75" hidden="1"/>
    <row r="18" ht="12.75" hidden="1"/>
    <row r="19" spans="10:13" ht="10.5" customHeight="1">
      <c r="J19" s="66"/>
      <c r="K19" s="67"/>
      <c r="L19" s="67"/>
      <c r="M19" s="67"/>
    </row>
    <row r="20" spans="2:15" ht="20.25">
      <c r="B20" s="213" t="s">
        <v>190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</row>
  </sheetData>
  <sheetProtection/>
  <mergeCells count="32">
    <mergeCell ref="A6:O6"/>
    <mergeCell ref="M7:O7"/>
    <mergeCell ref="A8:A11"/>
    <mergeCell ref="B8:B11"/>
    <mergeCell ref="C8:C11"/>
    <mergeCell ref="D8:D11"/>
    <mergeCell ref="G8:J8"/>
    <mergeCell ref="K8:K11"/>
    <mergeCell ref="C14:M14"/>
    <mergeCell ref="A15:O15"/>
    <mergeCell ref="L9:L11"/>
    <mergeCell ref="M9:M11"/>
    <mergeCell ref="H10:H11"/>
    <mergeCell ref="I10:I11"/>
    <mergeCell ref="B20:O20"/>
    <mergeCell ref="N8:N11"/>
    <mergeCell ref="O8:O11"/>
    <mergeCell ref="E9:E11"/>
    <mergeCell ref="F9:F11"/>
    <mergeCell ref="G9:G11"/>
    <mergeCell ref="H9:J9"/>
    <mergeCell ref="L8:M8"/>
    <mergeCell ref="J10:J11"/>
    <mergeCell ref="E8:F8"/>
    <mergeCell ref="T2:W2"/>
    <mergeCell ref="T3:W3"/>
    <mergeCell ref="S4:W4"/>
    <mergeCell ref="T5:W5"/>
    <mergeCell ref="L1:O1"/>
    <mergeCell ref="L2:O2"/>
    <mergeCell ref="K3:O3"/>
    <mergeCell ref="L4:O4"/>
  </mergeCells>
  <printOptions/>
  <pageMargins left="0.2362204724409449" right="0.1968503937007874" top="0.2755905511811024" bottom="0.31496062992125984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2019-08-27T11:10:35Z</cp:lastPrinted>
  <dcterms:created xsi:type="dcterms:W3CDTF">2018-12-04T09:08:53Z</dcterms:created>
  <dcterms:modified xsi:type="dcterms:W3CDTF">2019-09-14T10:14:40Z</dcterms:modified>
  <cp:category/>
  <cp:version/>
  <cp:contentType/>
  <cp:contentStatus/>
</cp:coreProperties>
</file>