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ії 2020\89 сесія чергова\"/>
    </mc:Choice>
  </mc:AlternateContent>
  <xr:revisionPtr revIDLastSave="0" documentId="8_{FAC75D55-8059-40C0-BCDA-0515859ED37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Print_Area" localSheetId="0">Лист1!$A$1:$H$154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5" i="1" l="1"/>
  <c r="G17" i="1"/>
  <c r="E17" i="1"/>
  <c r="E150" i="1"/>
  <c r="F150" i="1"/>
  <c r="G150" i="1"/>
  <c r="D150" i="1"/>
  <c r="E127" i="1"/>
  <c r="G127" i="1"/>
  <c r="D127" i="1"/>
  <c r="E120" i="1"/>
  <c r="G120" i="1"/>
  <c r="D120" i="1"/>
  <c r="E85" i="1"/>
  <c r="G85" i="1"/>
  <c r="D85" i="1"/>
  <c r="E53" i="1"/>
  <c r="D53" i="1"/>
  <c r="G34" i="1"/>
  <c r="G40" i="1"/>
  <c r="G53" i="1" s="1"/>
  <c r="F115" i="1"/>
  <c r="F120" i="1" s="1"/>
  <c r="H107" i="1"/>
  <c r="H106" i="1"/>
  <c r="H105" i="1"/>
  <c r="F46" i="1" l="1"/>
  <c r="F53" i="1" s="1"/>
  <c r="H149" i="1" l="1"/>
  <c r="J113" i="1" l="1"/>
  <c r="J120" i="1" l="1"/>
  <c r="K121" i="1" s="1"/>
  <c r="H112" i="1" l="1"/>
  <c r="H111" i="1"/>
  <c r="H110" i="1"/>
  <c r="H109" i="1"/>
  <c r="H108" i="1"/>
  <c r="F84" i="1" l="1"/>
  <c r="F83" i="1"/>
  <c r="F82" i="1"/>
  <c r="H82" i="1" s="1"/>
  <c r="F81" i="1"/>
  <c r="F80" i="1"/>
  <c r="F85" i="1" s="1"/>
  <c r="H51" i="1"/>
  <c r="H40" i="1"/>
  <c r="H50" i="1"/>
  <c r="H49" i="1"/>
  <c r="F22" i="1"/>
  <c r="H22" i="1" s="1"/>
  <c r="D34" i="1"/>
  <c r="H18" i="1"/>
  <c r="H20" i="1"/>
  <c r="H21" i="1"/>
  <c r="H23" i="1"/>
  <c r="H25" i="1"/>
  <c r="H26" i="1"/>
  <c r="H27" i="1"/>
  <c r="H28" i="1"/>
  <c r="H30" i="1"/>
  <c r="H31" i="1"/>
  <c r="H33" i="1"/>
  <c r="E34" i="1"/>
  <c r="F32" i="1"/>
  <c r="H32" i="1" s="1"/>
  <c r="F29" i="1"/>
  <c r="H29" i="1" s="1"/>
  <c r="F24" i="1"/>
  <c r="H24" i="1" s="1"/>
  <c r="F19" i="1"/>
  <c r="F17" i="1" s="1"/>
  <c r="F126" i="1"/>
  <c r="F127" i="1" s="1"/>
  <c r="H143" i="1"/>
  <c r="H144" i="1"/>
  <c r="H145" i="1"/>
  <c r="H146" i="1"/>
  <c r="H147" i="1"/>
  <c r="H148" i="1"/>
  <c r="H142" i="1"/>
  <c r="H150" i="1" s="1"/>
  <c r="G140" i="1"/>
  <c r="F140" i="1"/>
  <c r="E140" i="1"/>
  <c r="D140" i="1"/>
  <c r="H138" i="1"/>
  <c r="H139" i="1"/>
  <c r="H135" i="1"/>
  <c r="H136" i="1"/>
  <c r="H137" i="1"/>
  <c r="H134" i="1"/>
  <c r="H140" i="1" s="1"/>
  <c r="G132" i="1"/>
  <c r="G151" i="1" s="1"/>
  <c r="E132" i="1"/>
  <c r="F132" i="1"/>
  <c r="D132" i="1"/>
  <c r="H130" i="1"/>
  <c r="H131" i="1"/>
  <c r="H129" i="1"/>
  <c r="H123" i="1"/>
  <c r="H124" i="1"/>
  <c r="H125" i="1"/>
  <c r="H126" i="1"/>
  <c r="H122" i="1"/>
  <c r="H127" i="1" s="1"/>
  <c r="H103" i="1"/>
  <c r="H104" i="1"/>
  <c r="H98" i="1"/>
  <c r="H99" i="1"/>
  <c r="H100" i="1"/>
  <c r="H101" i="1"/>
  <c r="H102" i="1"/>
  <c r="H96" i="1"/>
  <c r="H97" i="1"/>
  <c r="H93" i="1"/>
  <c r="H94" i="1"/>
  <c r="H95" i="1"/>
  <c r="H91" i="1"/>
  <c r="H92" i="1"/>
  <c r="H88" i="1"/>
  <c r="H89" i="1"/>
  <c r="H90" i="1"/>
  <c r="H87" i="1"/>
  <c r="H120" i="1" s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1" i="1"/>
  <c r="H83" i="1"/>
  <c r="H84" i="1"/>
  <c r="H55" i="1"/>
  <c r="H37" i="1"/>
  <c r="H38" i="1"/>
  <c r="H39" i="1"/>
  <c r="H41" i="1"/>
  <c r="H42" i="1"/>
  <c r="H43" i="1"/>
  <c r="H44" i="1"/>
  <c r="H45" i="1"/>
  <c r="H46" i="1"/>
  <c r="H47" i="1"/>
  <c r="H52" i="1"/>
  <c r="H36" i="1"/>
  <c r="H14" i="1"/>
  <c r="H15" i="1"/>
  <c r="H16" i="1"/>
  <c r="H13" i="1"/>
  <c r="H80" i="1" l="1"/>
  <c r="H17" i="1"/>
  <c r="H53" i="1"/>
  <c r="H85" i="1"/>
  <c r="E151" i="1"/>
  <c r="D151" i="1"/>
  <c r="H19" i="1"/>
  <c r="F34" i="1"/>
  <c r="F151" i="1" s="1"/>
  <c r="H132" i="1"/>
  <c r="F157" i="1" l="1"/>
  <c r="F155" i="1"/>
  <c r="H34" i="1"/>
  <c r="H151" i="1" s="1"/>
</calcChain>
</file>

<file path=xl/sharedStrings.xml><?xml version="1.0" encoding="utf-8"?>
<sst xmlns="http://schemas.openxmlformats.org/spreadsheetml/2006/main" count="270" uniqueCount="163">
  <si>
    <t>№ з/п</t>
  </si>
  <si>
    <t>Перелік заходів програми</t>
  </si>
  <si>
    <t xml:space="preserve">Строк виконання заходу </t>
  </si>
  <si>
    <t>Обсяг фінансування:</t>
  </si>
  <si>
    <t>(грн.)</t>
  </si>
  <si>
    <t>Державний бюджет</t>
  </si>
  <si>
    <t>Обласний бюджет</t>
  </si>
  <si>
    <t>Місцеві бюджети</t>
  </si>
  <si>
    <t>Разом:</t>
  </si>
  <si>
    <t>Спецфонд</t>
  </si>
  <si>
    <t>Загальний фонд</t>
  </si>
  <si>
    <t>Охорона здоров’я</t>
  </si>
  <si>
    <t>Капітальний ремонт кабінету КТ</t>
  </si>
  <si>
    <t>2019 рік</t>
  </si>
  <si>
    <t>Придбання обладнання і предметів довгострокового користування (електрокоагулятор, кондиціонер)</t>
  </si>
  <si>
    <t>Капітальний ремонт покрівлі харчоблоку лікарні</t>
  </si>
  <si>
    <t>Придбання апарата озонотерапії</t>
  </si>
  <si>
    <t>2020 рік</t>
  </si>
  <si>
    <t>Разом</t>
  </si>
  <si>
    <t>Житлово-комунальне господарство</t>
  </si>
  <si>
    <t>Придбання дитячого майданчика (буд. № 110, 110а по вул. Шевченків шлях)</t>
  </si>
  <si>
    <t>Придбання основних засобів (с. Садове – дитячий майданчик)</t>
  </si>
  <si>
    <t xml:space="preserve">Капітальні трансфери (підприємствам, установам, організаціям) – придбання транспортних засобів спецпризначення </t>
  </si>
  <si>
    <t>Поточний ремонт та утримання електричних мереж вуличного освітлення</t>
  </si>
  <si>
    <t>Придбання оглядових містків</t>
  </si>
  <si>
    <t>Придбання баків для збирання ТПВ (сміттєві баки) (заклади освіти, охорони здоров’я та ін.)</t>
  </si>
  <si>
    <t xml:space="preserve">Закупка фекального насосу </t>
  </si>
  <si>
    <t>Проведення робіт з чистки колектора</t>
  </si>
  <si>
    <t>Виготовлення проектно-кошторисної документації на будівництво житлового багатоквартирного будинку для воїнів УБД, АТО, медичної та освітньої галузі, соціальних працівників, працівників ОМС по вулиці Кийка, в т.ч. експертиза</t>
  </si>
  <si>
    <t>Придбання автобусних зупинок</t>
  </si>
  <si>
    <t>Встановлення заборних секцій</t>
  </si>
  <si>
    <t>Транспортна інфраструктура</t>
  </si>
  <si>
    <t>Капітальний ремонт дороги вул. Польова від вул. Шевченків шлях до буд.№17 в м. Березань Київської області</t>
  </si>
  <si>
    <t>2018  рік</t>
  </si>
  <si>
    <t>Капітальний ремонт дороги вул. Київська в м. Березань Київської області</t>
  </si>
  <si>
    <t>Капітальний ремонт дороги вул. Шевченків шлях (з"їзд до буд. №57 (озеро) та з"їзд до вул. Калецька) в м. Березань Київської області</t>
  </si>
  <si>
    <t>Капітальний ремонт дороги провул. Незалежний від буд.№1 до вул. Б.Хмельницького в м. Березань Київської області</t>
  </si>
  <si>
    <t>Капітальний ремонт дороги по вул. Шевченків шлях, в т.ч. виготовлення проектно-кошторисної документації</t>
  </si>
  <si>
    <t xml:space="preserve">Капітальний ремонт дороги по вул. Набережна від № 115 до вул. Привокзальна, в т.ч. виготовлення проектно-кошторисної документації </t>
  </si>
  <si>
    <t>Капітальний ремонт дороги по вул. Набережна від № 3 до № 115, в т.ч. виготовлення проектно-кошторисної документації</t>
  </si>
  <si>
    <t>Проектно-кошторисна документація та проведення експертизи по вул. Некрасова –пр. Фермерський</t>
  </si>
  <si>
    <t>Проектно-кошторисна документація та проведення експертизи по вул. Чехова</t>
  </si>
  <si>
    <t>Ямковий ремонт дорожнього покриття</t>
  </si>
  <si>
    <t>Капітальний ремонт дороги по вул. Шевченків Шлях в м. Березань Київської області (в тому числі проектні роботи)</t>
  </si>
  <si>
    <t>Капітальний ремонт дороги по вул. Гагаріна, в т. ч. виготовлення проектно-кошторисної документації</t>
  </si>
  <si>
    <t>Капітальний ремонт догори по вул.  Героїв Небесної Сотні, в т.ч. виготовлення проектно-кошторисної документації</t>
  </si>
  <si>
    <t>Капітальний ремонт дорожнього покриття пров. Чаленка, в т. ч. виготовлення проектно-кошторисної документації</t>
  </si>
  <si>
    <t xml:space="preserve">Ремонтні роботи з облаштування під’їзду до Березанського міського центру комплексної реабілітації на базі приміщення терапевтичного відділення </t>
  </si>
  <si>
    <t>Утримання дорожньої інфраструктури (виготовлення проектно-кошторисної документації на тротуар вул. Набережна від церкви до НВК)</t>
  </si>
  <si>
    <t>Придбання та встановлення зупинки на вул.. Гагаріна</t>
  </si>
  <si>
    <t>Капітальний ремонт частини вулиці Привокзальна в т.ч. виготовлення проектно-кошторисної документації та експертиза</t>
  </si>
  <si>
    <t>Виготовлення проектно-кошторисної документації для капітального ремонту тротуару по вул. Березанський шлях (від вул. Маяковського до № 20)</t>
  </si>
  <si>
    <t xml:space="preserve">Виготовлення проектно-кошторисної документації для капітального ремонту тротуару по вул. Березанський шлях (від  № 20 до № 73) </t>
  </si>
  <si>
    <t>Виготовлення проектно-кошторисної документації для капітального ремонту тротуару по вул. Шевченків шлях (від № 180 до вул. ім.. Г. Сковороди)</t>
  </si>
  <si>
    <t>Виготовлення проектно-кошторисної документації для капітального ремонту тротуару по вул. Шевченків шлях (від вул. ім. Г. Сковороди до № 219)</t>
  </si>
  <si>
    <t>Виготовлення проектно-кошторисної документації для капітального ремонту тротуару по вул. ім. А. Міцкевича</t>
  </si>
  <si>
    <t>Освіта</t>
  </si>
  <si>
    <t>Утеплення фасаду будівлі Березанського навчально-виховного комплексу, який розташований за адресою: Київська область, м. Березань, вул. Кірова, 102</t>
  </si>
  <si>
    <t>2017 рік</t>
  </si>
  <si>
    <t>Утеплення фасаду та капітальний ремонт покрівлі майстерні Березанської ЗОШ № 1 за адресою м. Березань, вул. Леніна (Шевченків шлях), 135</t>
  </si>
  <si>
    <t>Утеплення фасаду будівлі із заміною вікон та вхідних дверей Березанської  ЗОШ І-ІІІ ступенів № 4 в Київській обл. м. Березань, вул. Академіка Дородніцина, 8</t>
  </si>
  <si>
    <t>2018 рік</t>
  </si>
  <si>
    <t>Заходи протипожежної безпеки, в т.ч. виготовлення проектно-кошторисної документації та проведення експертизи (ясла-садок «Ромашка»)</t>
  </si>
  <si>
    <t>Заходи протипожежної безпеки, в т.ч. виготовлення проектно-кошторисної документації та проведення експертизи (ЗОШ № 1)</t>
  </si>
  <si>
    <t>Заходи протипожежної безпеки, в т.ч. виготовлення проектно-кошторисної документації та проведення експертизи (ЗОШ № 2)</t>
  </si>
  <si>
    <t>Заходи протипожежної безпеки, в т.ч. виготовлення проектно-кошторисної документації та проведення експертизи (НВК)</t>
  </si>
  <si>
    <t>Виготовлення проектно-кошторисної документації – капітальний ремонт покрівлі ЗОШ с. Садове</t>
  </si>
  <si>
    <t>Виготовлення проектно-кошторисної документації на встановлення пожежної сигналізації (ЗОШ с. Садове)</t>
  </si>
  <si>
    <t>Придбання основних засобів (циркуляційний насос д/с «Сонечко»)</t>
  </si>
  <si>
    <t>Виготовлення проектно-кошторисної документації для Будівництво мультифункціонального майданчика для занять ігровими  видами спорту розміром 42*22 в бережанській ЗОШ І-ІІІ ступенів № 4 за адресою: вул. Академіка Дородніцина, 8 в м. Березань Київської області</t>
  </si>
  <si>
    <t>Будівництво мультифункціонального майданчика для занять ігровими  видами спорту розміром 42*22 в Березанській ЗОШ І-ІІІ ступенів № 4 за адресою: вул. Академіка Дородніцина, 8 в м. Березань Київської області</t>
  </si>
  <si>
    <t xml:space="preserve">Технагляд будівництва мультифункціонального майданчика </t>
  </si>
  <si>
    <t>Придбання комплектуючих до дитячих майданчиків для ДНЗ</t>
  </si>
  <si>
    <t>Проведення експертизи оздоблення фасаду ЗОШ № 1</t>
  </si>
  <si>
    <t>Проведення експертизи оздоблення фасаду НВК</t>
  </si>
  <si>
    <t>Пожежна система оповіщення для ЗОШ с. Садове</t>
  </si>
  <si>
    <t>Соціальний захист та соціальне забезпечення</t>
  </si>
  <si>
    <t>Капітальний ремонт Березанського міського центру комплексної реабілітації, в т.ч. проведення експертизи</t>
  </si>
  <si>
    <t>Облаштування території Березанського міського центру комплексної реабілітації на базі приміщення терапевтичного відділення</t>
  </si>
  <si>
    <t>Виготовлення проектно-кошторисної документації</t>
  </si>
  <si>
    <t>Ремонт мереж газопостачання УСЗН</t>
  </si>
  <si>
    <t>Придбання автомобіля (Березанський міський територіальний центр соціального обслуговування (надання соціальних послуг)</t>
  </si>
  <si>
    <t>Інші заходи</t>
  </si>
  <si>
    <t>Капітальний ремонт фасаду будинку по вул. Героїв Небесної Сотні, 20 (ЦНАП), в т. ч. проектно-кошторисна документація</t>
  </si>
  <si>
    <t>Капітальні трансфери органам державного управління інших рівнів (спів фінансування будівництва Лехнівської МА ЗПСМ з житлом за адресою: вул. Центральна, 14 А в с. Лехнівка, Баришівського району, Київської області)</t>
  </si>
  <si>
    <t>Інші програми та заходи у сфері охорони здоров’я (придбання медичного обладнання)</t>
  </si>
  <si>
    <t>Економічна діяльність</t>
  </si>
  <si>
    <t>Виконання інвестиційних проектів за рахунок субвенцій з інших бюджетів (Облаштування території Березанського міського центру комплексної реабілітації на базі приміщення терапевтичного відділення)</t>
  </si>
  <si>
    <t>Капітальний ремонт тротуару по вул. Набережна від будинку 67 до парку «Слави» в м. Березань (спів фінансування)</t>
  </si>
  <si>
    <t>Капітальний ремонт окремих приміщень НВК м. Березань за адресою: вул. Набережна, 118 (спів фінансування)</t>
  </si>
  <si>
    <t>220 рік</t>
  </si>
  <si>
    <t>Утеплення фасаду та капітальний ремонт покрівлі майстерні Березанської ЗОШ № 1 за адресою: м. Березань, вул. Шевченків шлях, 135 (спів фінансування)</t>
  </si>
  <si>
    <t>Капітальний ремонт інженерних мереж навчально-виховного комплексу Березанської міської ради за адресою м.Березань, вул Набережна, 118 (спів фінансування)</t>
  </si>
  <si>
    <t>Культура, туризм та спорт</t>
  </si>
  <si>
    <t>Капітальний ремонт фасаду бібліотеки (вул. Героїв Небесної Сотні, 3), в т. ч. виготовлення проектно-кошторисної документації</t>
  </si>
  <si>
    <t>Капітальний ремонт фасаду школи естетичного виховання, в т. ч. виготовлення проектно-кошторисної документації</t>
  </si>
  <si>
    <t>Придбання спортивного дитячого майданчика – Парк «Слави»</t>
  </si>
  <si>
    <t>Виготовлення проектно-кошторисної документації на спортивний майданчик (С/К «Дружба»)</t>
  </si>
  <si>
    <t>Будівництво мультифункціонального майданчика для занять ігровими  видами спорту розміром 42*22 за адресою: м. Березань, вулиця Героїв небесної Сотні, 9</t>
  </si>
  <si>
    <t>Технагляд будівництва мультифункціонального майданчика</t>
  </si>
  <si>
    <t>Разом по Програмі</t>
  </si>
  <si>
    <t>2017 - 2020 роки</t>
  </si>
  <si>
    <t>Заходи протипожежної безпеки, виготовлення проектно-кошторисної документації, проведення експертизи, придбання медичного обладнання та обладнання і предметів довгострокового користування, капітальний ремонт приміщень, в т.ч. на:</t>
  </si>
  <si>
    <t xml:space="preserve">Концентратор кисневий </t>
  </si>
  <si>
    <t xml:space="preserve">Електрокардіограф 12 канальний </t>
  </si>
  <si>
    <t>Апарат замісної нирки</t>
  </si>
  <si>
    <t>Установка стоматологічного відділення</t>
  </si>
  <si>
    <t>Ендоскопічна система для гастро та клоноскопії</t>
  </si>
  <si>
    <t>Монітор пацієнтів 7шт, пульсоксиметр-6шт, автоматичний дозатор - 4шт</t>
  </si>
  <si>
    <t>Аналізатор електролітів</t>
  </si>
  <si>
    <t>Ультразвуковий портативний апарат</t>
  </si>
  <si>
    <t>Компресор для наркознодихального апарату</t>
  </si>
  <si>
    <t>Наркозний апарат</t>
  </si>
  <si>
    <t>Капітальний ремонт харчоблоку</t>
  </si>
  <si>
    <t>Капітальний ремонт кабінету фіброскопії (199991,25)</t>
  </si>
  <si>
    <t>Капітальний ремонт кабінету неврологї</t>
  </si>
  <si>
    <t>Апарат алкотест</t>
  </si>
  <si>
    <t xml:space="preserve">Придбання гістероскопу 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</si>
  <si>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</si>
  <si>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</si>
  <si>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</si>
  <si>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</si>
  <si>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</si>
  <si>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</si>
  <si>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</si>
  <si>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</si>
  <si>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</si>
  <si>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</si>
  <si>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</si>
  <si>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</si>
  <si>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</si>
  <si>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</si>
  <si>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</si>
  <si>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</si>
  <si>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r>
      <t xml:space="preserve">Капітальний ремонт </t>
    </r>
    <r>
      <rPr>
        <b/>
        <sz val="11"/>
        <color theme="1"/>
        <rFont val="Times New Roman"/>
        <family val="1"/>
        <charset val="204"/>
      </rPr>
      <t>тротуару</t>
    </r>
    <r>
      <rPr>
        <sz val="11"/>
        <color theme="1"/>
        <rFont val="Times New Roman"/>
        <family val="1"/>
        <charset val="204"/>
      </rPr>
      <t xml:space="preserve"> по вул. Набережна від вул. Г. Сковороди до вул. Привокзальна </t>
    </r>
  </si>
  <si>
    <r>
      <t xml:space="preserve">Капітальний ремонт  </t>
    </r>
    <r>
      <rPr>
        <b/>
        <sz val="11"/>
        <color theme="1"/>
        <rFont val="Times New Roman"/>
        <family val="1"/>
        <charset val="204"/>
      </rPr>
      <t>тротуару</t>
    </r>
    <r>
      <rPr>
        <sz val="11"/>
        <color theme="1"/>
        <rFont val="Times New Roman"/>
        <family val="1"/>
        <charset val="204"/>
      </rPr>
      <t xml:space="preserve">  вул. Набережна від № 67 до № 149)</t>
    </r>
  </si>
  <si>
    <r>
      <t xml:space="preserve">Капітальний ремонт </t>
    </r>
    <r>
      <rPr>
        <b/>
        <sz val="11"/>
        <color theme="1"/>
        <rFont val="Times New Roman"/>
        <family val="1"/>
        <charset val="204"/>
      </rPr>
      <t>тротуару</t>
    </r>
    <r>
      <rPr>
        <sz val="11"/>
        <color theme="1"/>
        <rFont val="Times New Roman"/>
        <family val="1"/>
        <charset val="204"/>
      </rPr>
      <t xml:space="preserve"> вул. Гагаріна</t>
    </r>
  </si>
  <si>
    <t>Придбання роторної косарки</t>
  </si>
  <si>
    <t>Озеленення міста</t>
  </si>
  <si>
    <t>Придбання основних засобів</t>
  </si>
  <si>
    <t>Виготовлення проектно-кошторисної документації на протипожежну безпеку ДНЗ Ластівка</t>
  </si>
  <si>
    <t>Виготовлення проектно-кошторисної документації на протипожежну безпеку ДНЗ Лелеченька</t>
  </si>
  <si>
    <t>Виготовлення проектно-кошторисної документації на протипожежну безпеку ДНЗ Сонечко</t>
  </si>
  <si>
    <t>Виготовлення проектно-кошторисної документації на протипожежну безпеку ДНЗ Світанок</t>
  </si>
  <si>
    <t>Виготовлення проектно-кошторисної документації на протипожежну безпеку ЗНЗ ЗОШ №4</t>
  </si>
  <si>
    <t>Ремонт актової зали для Березанської ЗОШ № 1 (в т.ч. еспертиза)</t>
  </si>
  <si>
    <t>Капітальний ремонт вимощення та ганків ЗОШ №1</t>
  </si>
  <si>
    <t>Встановлення спортмайданчика НВК</t>
  </si>
  <si>
    <t xml:space="preserve">Розробка та отримання технічних умов робочого проекту "Газопостачання котельні для опалення  Березанської ЗОШ №1 </t>
  </si>
  <si>
    <t>Придбання косарки</t>
  </si>
  <si>
    <t>Капітальний ремонт тротуару по вул. Набережна від вул. Григорія Сковороди до парку «Слави» (співфінансування)</t>
  </si>
  <si>
    <t xml:space="preserve">Розробка та технічні умови робочого проекту " Реконструкція системи газопостачання теплогенераторної ДЮСШ "Старт" </t>
  </si>
  <si>
    <t>Професійне килимове покриття для гімнастики</t>
  </si>
  <si>
    <t>Додаток до  Програми    будівництва, реконструкції та ремонту об’єктів інфраструктури м. Березань  на 2017 – 2020 роки</t>
  </si>
  <si>
    <t>Виготовлення проектно-кошторисної документації з облаштувань блискавкозахисту в приміщенні Садівської ЗОШ</t>
  </si>
  <si>
    <t>Встановлення блискавкозахисту  ЗОШ Садове</t>
  </si>
  <si>
    <t>Вогнезахист дерев`яних конструкцій горища покрівлі ЗОШ Садове</t>
  </si>
  <si>
    <t>Система опалення спортзалу, проектна документація</t>
  </si>
  <si>
    <t>Секрктар ради</t>
  </si>
  <si>
    <t>МІСЦЕВИЙ</t>
  </si>
  <si>
    <t>Фінансове забезпечення виконання завдань та заходів</t>
  </si>
  <si>
    <t xml:space="preserve"> </t>
  </si>
  <si>
    <t>Олег СИВАК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</si>
</sst>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E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9" fillId="0" borderId="0" xfId="0" applyFont="1"/>
    <xf numFmtId="0" fontId="5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3" fontId="10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8" fillId="0" borderId="2" xfId="0" applyNumberFormat="1" applyFont="1" applyBorder="1" applyAlignment="1">
      <alignment horizontal="center"/>
    </xf>
    <xf numFmtId="3" fontId="5" fillId="0" borderId="1" xfId="0" applyNumberFormat="1" applyFont="1" applyBorder="1"/>
    <xf numFmtId="4" fontId="5" fillId="0" borderId="1" xfId="0" applyNumberFormat="1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5" fillId="0" borderId="0" xfId="0" applyFont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3" fontId="10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1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9" fillId="3" borderId="0" xfId="0" applyFont="1" applyFill="1"/>
    <xf numFmtId="3" fontId="5" fillId="3" borderId="1" xfId="0" applyNumberFormat="1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 wrapText="1"/>
    </xf>
    <xf numFmtId="3" fontId="16" fillId="3" borderId="1" xfId="0" applyNumberFormat="1" applyFont="1" applyFill="1" applyBorder="1" applyAlignment="1">
      <alignment horizontal="center" wrapText="1"/>
    </xf>
    <xf numFmtId="3" fontId="16" fillId="3" borderId="2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0" fontId="18" fillId="3" borderId="0" xfId="0" applyFont="1" applyFill="1"/>
    <xf numFmtId="0" fontId="8" fillId="3" borderId="1" xfId="0" applyFont="1" applyFill="1" applyBorder="1" applyAlignment="1">
      <alignment wrapText="1"/>
    </xf>
    <xf numFmtId="3" fontId="8" fillId="3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3" fontId="0" fillId="0" borderId="0" xfId="0" applyNumberFormat="1"/>
    <xf numFmtId="3" fontId="15" fillId="0" borderId="0" xfId="0" applyNumberFormat="1" applyFont="1"/>
    <xf numFmtId="0" fontId="16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 wrapText="1"/>
    </xf>
    <xf numFmtId="4" fontId="0" fillId="0" borderId="0" xfId="0" applyNumberFormat="1"/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0" fillId="0" borderId="10" xfId="0" applyNumberFormat="1" applyBorder="1"/>
    <xf numFmtId="0" fontId="1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wrapText="1"/>
    </xf>
    <xf numFmtId="3" fontId="7" fillId="4" borderId="1" xfId="0" applyNumberFormat="1" applyFont="1" applyFill="1" applyBorder="1" applyAlignment="1">
      <alignment horizontal="center" wrapText="1"/>
    </xf>
    <xf numFmtId="3" fontId="8" fillId="4" borderId="2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 wrapText="1"/>
    </xf>
    <xf numFmtId="0" fontId="0" fillId="4" borderId="0" xfId="0" applyFill="1"/>
    <xf numFmtId="0" fontId="1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wrapText="1"/>
    </xf>
    <xf numFmtId="3" fontId="0" fillId="4" borderId="0" xfId="0" applyNumberFormat="1" applyFill="1"/>
    <xf numFmtId="49" fontId="5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/>
    </xf>
    <xf numFmtId="3" fontId="5" fillId="4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3" borderId="5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0" fillId="0" borderId="8" xfId="0" applyBorder="1" applyAlignment="1"/>
    <xf numFmtId="0" fontId="3" fillId="0" borderId="5" xfId="0" applyFont="1" applyBorder="1" applyAlignment="1">
      <alignment horizontal="center" vertical="top" wrapText="1"/>
    </xf>
    <xf numFmtId="0" fontId="0" fillId="0" borderId="6" xfId="0" applyBorder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BEF8FE"/>
      <color rgb="FF05D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7"/>
  <sheetViews>
    <sheetView tabSelected="1" view="pageBreakPreview" topLeftCell="A35" zoomScaleNormal="100" zoomScaleSheetLayoutView="100" workbookViewId="0">
      <selection activeCell="A151" sqref="A151:B151"/>
    </sheetView>
  </sheetViews>
  <sheetFormatPr defaultRowHeight="15" x14ac:dyDescent="0.25"/>
  <cols>
    <col min="1" max="1" width="7.85546875" style="32" customWidth="1"/>
    <col min="2" max="2" width="47.7109375" style="30" customWidth="1"/>
    <col min="3" max="3" width="10.140625" style="30" customWidth="1"/>
    <col min="4" max="4" width="14.140625" customWidth="1"/>
    <col min="5" max="5" width="15.7109375" customWidth="1"/>
    <col min="6" max="6" width="14.140625" customWidth="1"/>
    <col min="7" max="7" width="11.7109375" customWidth="1"/>
    <col min="8" max="8" width="16.28515625" customWidth="1"/>
  </cols>
  <sheetData>
    <row r="1" spans="1:8" ht="50.25" customHeight="1" x14ac:dyDescent="0.25">
      <c r="F1" s="115" t="s">
        <v>153</v>
      </c>
      <c r="G1" s="116"/>
      <c r="H1" s="116"/>
    </row>
    <row r="2" spans="1:8" ht="12.75" customHeight="1" x14ac:dyDescent="0.25">
      <c r="F2" s="82"/>
      <c r="G2" s="83"/>
      <c r="H2" s="83"/>
    </row>
    <row r="3" spans="1:8" ht="12.75" customHeight="1" x14ac:dyDescent="0.25">
      <c r="F3" s="82"/>
      <c r="G3" s="83"/>
      <c r="H3" s="83"/>
    </row>
    <row r="4" spans="1:8" ht="24" customHeight="1" x14ac:dyDescent="0.35">
      <c r="A4" s="140" t="s">
        <v>160</v>
      </c>
      <c r="B4" s="141"/>
      <c r="C4" s="141"/>
      <c r="D4" s="141"/>
      <c r="E4" s="141"/>
      <c r="F4" s="141"/>
      <c r="G4" s="141"/>
      <c r="H4" s="141"/>
    </row>
    <row r="5" spans="1:8" ht="9.75" customHeight="1" x14ac:dyDescent="0.3">
      <c r="A5" s="102" t="s">
        <v>161</v>
      </c>
    </row>
    <row r="6" spans="1:8" ht="12.75" customHeight="1" x14ac:dyDescent="0.2">
      <c r="A6" s="120" t="s">
        <v>0</v>
      </c>
      <c r="B6" s="123" t="s">
        <v>1</v>
      </c>
      <c r="C6" s="126" t="s">
        <v>2</v>
      </c>
      <c r="D6" s="129" t="s">
        <v>3</v>
      </c>
      <c r="E6" s="130"/>
      <c r="F6" s="130"/>
      <c r="G6" s="130"/>
      <c r="H6" s="131"/>
    </row>
    <row r="7" spans="1:8" ht="12.75" x14ac:dyDescent="0.2">
      <c r="A7" s="121"/>
      <c r="B7" s="124"/>
      <c r="C7" s="127"/>
      <c r="D7" s="129" t="s">
        <v>4</v>
      </c>
      <c r="E7" s="130"/>
      <c r="F7" s="130"/>
      <c r="G7" s="130"/>
      <c r="H7" s="131"/>
    </row>
    <row r="8" spans="1:8" ht="12.75" x14ac:dyDescent="0.2">
      <c r="A8" s="121"/>
      <c r="B8" s="124"/>
      <c r="C8" s="127"/>
      <c r="D8" s="138" t="s">
        <v>5</v>
      </c>
      <c r="E8" s="136" t="s">
        <v>6</v>
      </c>
      <c r="F8" s="132" t="s">
        <v>7</v>
      </c>
      <c r="G8" s="133"/>
      <c r="H8" s="134" t="s">
        <v>8</v>
      </c>
    </row>
    <row r="9" spans="1:8" ht="25.5" x14ac:dyDescent="0.2">
      <c r="A9" s="122"/>
      <c r="B9" s="125"/>
      <c r="C9" s="128"/>
      <c r="D9" s="139"/>
      <c r="E9" s="137"/>
      <c r="F9" s="1" t="s">
        <v>9</v>
      </c>
      <c r="G9" s="2" t="s">
        <v>10</v>
      </c>
      <c r="H9" s="135"/>
    </row>
    <row r="10" spans="1:8" ht="14.25" x14ac:dyDescent="0.2">
      <c r="A10" s="50">
        <v>1</v>
      </c>
      <c r="B10" s="27">
        <v>2</v>
      </c>
      <c r="C10" s="27">
        <v>3</v>
      </c>
      <c r="D10" s="2">
        <v>4</v>
      </c>
      <c r="E10" s="15">
        <v>5</v>
      </c>
      <c r="F10" s="1">
        <v>6</v>
      </c>
      <c r="G10" s="2">
        <v>7</v>
      </c>
      <c r="H10" s="1">
        <v>8</v>
      </c>
    </row>
    <row r="11" spans="1:8" ht="18.75" x14ac:dyDescent="0.2">
      <c r="A11" s="117" t="s">
        <v>11</v>
      </c>
      <c r="B11" s="118"/>
      <c r="C11" s="118"/>
      <c r="D11" s="118"/>
      <c r="E11" s="118"/>
      <c r="F11" s="118"/>
      <c r="G11" s="118"/>
      <c r="H11" s="119"/>
    </row>
    <row r="12" spans="1:8" ht="18.75" x14ac:dyDescent="0.2">
      <c r="A12" s="51"/>
      <c r="B12" s="45"/>
      <c r="C12" s="25"/>
      <c r="D12" s="25"/>
      <c r="E12" s="25"/>
      <c r="F12" s="25"/>
      <c r="G12" s="25"/>
      <c r="H12" s="26"/>
    </row>
    <row r="13" spans="1:8" ht="18" customHeight="1" x14ac:dyDescent="0.25">
      <c r="A13" s="52">
        <v>1</v>
      </c>
      <c r="B13" s="46" t="s">
        <v>12</v>
      </c>
      <c r="C13" s="3" t="s">
        <v>13</v>
      </c>
      <c r="D13" s="9"/>
      <c r="E13" s="12"/>
      <c r="F13" s="6">
        <v>249922</v>
      </c>
      <c r="G13" s="3"/>
      <c r="H13" s="6">
        <f>F13</f>
        <v>249922</v>
      </c>
    </row>
    <row r="14" spans="1:8" ht="49.5" customHeight="1" x14ac:dyDescent="0.25">
      <c r="A14" s="52">
        <v>2</v>
      </c>
      <c r="B14" s="46" t="s">
        <v>14</v>
      </c>
      <c r="C14" s="3" t="s">
        <v>13</v>
      </c>
      <c r="D14" s="9"/>
      <c r="E14" s="12"/>
      <c r="F14" s="6">
        <v>108160</v>
      </c>
      <c r="G14" s="3"/>
      <c r="H14" s="6">
        <f t="shared" ref="H14:H16" si="0">F14</f>
        <v>108160</v>
      </c>
    </row>
    <row r="15" spans="1:8" ht="18" customHeight="1" x14ac:dyDescent="0.25">
      <c r="A15" s="52">
        <v>3</v>
      </c>
      <c r="B15" s="46" t="s">
        <v>15</v>
      </c>
      <c r="C15" s="3" t="s">
        <v>13</v>
      </c>
      <c r="D15" s="9"/>
      <c r="E15" s="12"/>
      <c r="F15" s="6">
        <v>300000</v>
      </c>
      <c r="G15" s="3"/>
      <c r="H15" s="6">
        <f t="shared" si="0"/>
        <v>300000</v>
      </c>
    </row>
    <row r="16" spans="1:8" ht="18.75" customHeight="1" x14ac:dyDescent="0.25">
      <c r="A16" s="52">
        <v>4</v>
      </c>
      <c r="B16" s="46" t="s">
        <v>16</v>
      </c>
      <c r="C16" s="3" t="s">
        <v>13</v>
      </c>
      <c r="D16" s="9"/>
      <c r="E16" s="12"/>
      <c r="F16" s="6">
        <v>47000</v>
      </c>
      <c r="G16" s="3"/>
      <c r="H16" s="6">
        <f t="shared" si="0"/>
        <v>47000</v>
      </c>
    </row>
    <row r="17" spans="1:9" s="39" customFormat="1" ht="93.75" customHeight="1" x14ac:dyDescent="0.25">
      <c r="A17" s="53">
        <v>5</v>
      </c>
      <c r="B17" s="47" t="s">
        <v>102</v>
      </c>
      <c r="C17" s="107" t="s">
        <v>17</v>
      </c>
      <c r="D17" s="37">
        <v>0</v>
      </c>
      <c r="E17" s="38">
        <f>E18+E19+E20+E21+E22+E23+E24+E25+E26+E27+E28+E29+E30+E31+E32+E33</f>
        <v>700000</v>
      </c>
      <c r="F17" s="38">
        <f t="shared" ref="F17:H17" si="1">F18+F19+F20+F21+F22+F23+F24+F25+F26+F27+F28+F29+F30+F31+F32+F33</f>
        <v>10310771.1</v>
      </c>
      <c r="G17" s="38">
        <f t="shared" si="1"/>
        <v>0</v>
      </c>
      <c r="H17" s="38">
        <f t="shared" si="1"/>
        <v>11010771.1</v>
      </c>
      <c r="I17" s="39">
        <v>10801</v>
      </c>
    </row>
    <row r="18" spans="1:9" s="92" customFormat="1" ht="16.5" customHeight="1" x14ac:dyDescent="0.25">
      <c r="A18" s="96" t="s">
        <v>118</v>
      </c>
      <c r="B18" s="93" t="s">
        <v>117</v>
      </c>
      <c r="C18" s="108"/>
      <c r="D18" s="97"/>
      <c r="E18" s="98">
        <v>700000</v>
      </c>
      <c r="F18" s="99">
        <v>0</v>
      </c>
      <c r="G18" s="87"/>
      <c r="H18" s="100">
        <f t="shared" ref="H18:H33" si="2">D18+E18+F18+G18</f>
        <v>700000</v>
      </c>
    </row>
    <row r="19" spans="1:9" s="39" customFormat="1" ht="16.5" customHeight="1" x14ac:dyDescent="0.25">
      <c r="A19" s="54" t="s">
        <v>119</v>
      </c>
      <c r="B19" s="40" t="s">
        <v>103</v>
      </c>
      <c r="C19" s="108"/>
      <c r="D19" s="41"/>
      <c r="E19" s="42"/>
      <c r="F19" s="35">
        <f>139000+120000</f>
        <v>259000</v>
      </c>
      <c r="G19" s="36"/>
      <c r="H19" s="38">
        <f t="shared" si="2"/>
        <v>259000</v>
      </c>
    </row>
    <row r="20" spans="1:9" s="39" customFormat="1" ht="16.5" customHeight="1" x14ac:dyDescent="0.25">
      <c r="A20" s="54" t="s">
        <v>120</v>
      </c>
      <c r="B20" s="40" t="s">
        <v>104</v>
      </c>
      <c r="C20" s="108"/>
      <c r="D20" s="41"/>
      <c r="E20" s="42"/>
      <c r="F20" s="35">
        <v>56000</v>
      </c>
      <c r="G20" s="36"/>
      <c r="H20" s="38">
        <f t="shared" si="2"/>
        <v>56000</v>
      </c>
    </row>
    <row r="21" spans="1:9" s="39" customFormat="1" ht="16.5" customHeight="1" x14ac:dyDescent="0.25">
      <c r="A21" s="54" t="s">
        <v>121</v>
      </c>
      <c r="B21" s="40" t="s">
        <v>105</v>
      </c>
      <c r="C21" s="108"/>
      <c r="D21" s="41"/>
      <c r="E21" s="42"/>
      <c r="F21" s="35">
        <v>930000.13</v>
      </c>
      <c r="G21" s="36"/>
      <c r="H21" s="38">
        <f t="shared" si="2"/>
        <v>930000.13</v>
      </c>
    </row>
    <row r="22" spans="1:9" s="39" customFormat="1" ht="16.5" customHeight="1" x14ac:dyDescent="0.25">
      <c r="A22" s="54" t="s">
        <v>122</v>
      </c>
      <c r="B22" s="40" t="s">
        <v>106</v>
      </c>
      <c r="C22" s="108"/>
      <c r="D22" s="41"/>
      <c r="E22" s="42"/>
      <c r="F22" s="35">
        <f>78490+250000</f>
        <v>328490</v>
      </c>
      <c r="G22" s="36"/>
      <c r="H22" s="38">
        <f t="shared" si="2"/>
        <v>328490</v>
      </c>
    </row>
    <row r="23" spans="1:9" s="39" customFormat="1" ht="16.5" customHeight="1" x14ac:dyDescent="0.25">
      <c r="A23" s="54" t="s">
        <v>123</v>
      </c>
      <c r="B23" s="40" t="s">
        <v>107</v>
      </c>
      <c r="C23" s="108"/>
      <c r="D23" s="41"/>
      <c r="E23" s="42"/>
      <c r="F23" s="35">
        <v>4049094</v>
      </c>
      <c r="G23" s="36"/>
      <c r="H23" s="38">
        <f t="shared" si="2"/>
        <v>4049094</v>
      </c>
    </row>
    <row r="24" spans="1:9" s="39" customFormat="1" ht="16.5" customHeight="1" x14ac:dyDescent="0.25">
      <c r="A24" s="54" t="s">
        <v>124</v>
      </c>
      <c r="B24" s="40" t="s">
        <v>108</v>
      </c>
      <c r="C24" s="108"/>
      <c r="D24" s="41"/>
      <c r="E24" s="42"/>
      <c r="F24" s="35">
        <f>457625+165000+120000+120000</f>
        <v>862625</v>
      </c>
      <c r="G24" s="36"/>
      <c r="H24" s="38">
        <f t="shared" si="2"/>
        <v>862625</v>
      </c>
    </row>
    <row r="25" spans="1:9" s="39" customFormat="1" ht="16.5" customHeight="1" x14ac:dyDescent="0.25">
      <c r="A25" s="54" t="s">
        <v>125</v>
      </c>
      <c r="B25" s="40" t="s">
        <v>109</v>
      </c>
      <c r="C25" s="108"/>
      <c r="D25" s="41"/>
      <c r="E25" s="42"/>
      <c r="F25" s="35">
        <v>274985.27</v>
      </c>
      <c r="G25" s="36"/>
      <c r="H25" s="38">
        <f t="shared" si="2"/>
        <v>274985.27</v>
      </c>
    </row>
    <row r="26" spans="1:9" s="39" customFormat="1" ht="16.5" customHeight="1" x14ac:dyDescent="0.25">
      <c r="A26" s="54" t="s">
        <v>126</v>
      </c>
      <c r="B26" s="40" t="s">
        <v>110</v>
      </c>
      <c r="C26" s="108"/>
      <c r="D26" s="41"/>
      <c r="E26" s="42"/>
      <c r="F26" s="35">
        <v>1013000.03</v>
      </c>
      <c r="G26" s="36"/>
      <c r="H26" s="38">
        <f t="shared" si="2"/>
        <v>1013000.03</v>
      </c>
    </row>
    <row r="27" spans="1:9" s="39" customFormat="1" ht="16.5" customHeight="1" x14ac:dyDescent="0.25">
      <c r="A27" s="54" t="s">
        <v>127</v>
      </c>
      <c r="B27" s="40" t="s">
        <v>111</v>
      </c>
      <c r="C27" s="108"/>
      <c r="D27" s="41"/>
      <c r="E27" s="42"/>
      <c r="F27" s="35">
        <v>150000</v>
      </c>
      <c r="G27" s="36"/>
      <c r="H27" s="38">
        <f t="shared" si="2"/>
        <v>150000</v>
      </c>
    </row>
    <row r="28" spans="1:9" s="39" customFormat="1" ht="16.5" customHeight="1" x14ac:dyDescent="0.25">
      <c r="A28" s="54" t="s">
        <v>128</v>
      </c>
      <c r="B28" s="40" t="s">
        <v>112</v>
      </c>
      <c r="C28" s="108"/>
      <c r="D28" s="41"/>
      <c r="E28" s="42"/>
      <c r="F28" s="35">
        <v>989500</v>
      </c>
      <c r="G28" s="36"/>
      <c r="H28" s="38">
        <f t="shared" si="2"/>
        <v>989500</v>
      </c>
    </row>
    <row r="29" spans="1:9" s="39" customFormat="1" ht="16.5" customHeight="1" x14ac:dyDescent="0.25">
      <c r="A29" s="54" t="s">
        <v>129</v>
      </c>
      <c r="B29" s="40" t="s">
        <v>113</v>
      </c>
      <c r="C29" s="108"/>
      <c r="D29" s="41"/>
      <c r="E29" s="42"/>
      <c r="F29" s="35">
        <f>470000+10000</f>
        <v>480000</v>
      </c>
      <c r="G29" s="36"/>
      <c r="H29" s="38">
        <f t="shared" si="2"/>
        <v>480000</v>
      </c>
    </row>
    <row r="30" spans="1:9" s="39" customFormat="1" ht="16.5" customHeight="1" x14ac:dyDescent="0.25">
      <c r="A30" s="54" t="s">
        <v>130</v>
      </c>
      <c r="B30" s="40" t="s">
        <v>12</v>
      </c>
      <c r="C30" s="108"/>
      <c r="D30" s="41"/>
      <c r="E30" s="42"/>
      <c r="F30" s="35">
        <v>181720.86</v>
      </c>
      <c r="G30" s="36"/>
      <c r="H30" s="38">
        <f t="shared" si="2"/>
        <v>181720.86</v>
      </c>
    </row>
    <row r="31" spans="1:9" s="39" customFormat="1" ht="16.5" customHeight="1" x14ac:dyDescent="0.25">
      <c r="A31" s="54" t="s">
        <v>131</v>
      </c>
      <c r="B31" s="40" t="s">
        <v>114</v>
      </c>
      <c r="C31" s="108"/>
      <c r="D31" s="41"/>
      <c r="E31" s="42"/>
      <c r="F31" s="35">
        <v>199973.25</v>
      </c>
      <c r="G31" s="36"/>
      <c r="H31" s="38">
        <f t="shared" si="2"/>
        <v>199973.25</v>
      </c>
    </row>
    <row r="32" spans="1:9" s="39" customFormat="1" ht="16.5" customHeight="1" x14ac:dyDescent="0.25">
      <c r="A32" s="54" t="s">
        <v>132</v>
      </c>
      <c r="B32" s="40" t="s">
        <v>115</v>
      </c>
      <c r="C32" s="108"/>
      <c r="D32" s="41"/>
      <c r="E32" s="42"/>
      <c r="F32" s="35">
        <f>12700+292300+206000</f>
        <v>511000</v>
      </c>
      <c r="G32" s="36"/>
      <c r="H32" s="38">
        <f t="shared" si="2"/>
        <v>511000</v>
      </c>
    </row>
    <row r="33" spans="1:8" s="39" customFormat="1" ht="16.5" customHeight="1" x14ac:dyDescent="0.25">
      <c r="A33" s="54" t="s">
        <v>133</v>
      </c>
      <c r="B33" s="40" t="s">
        <v>116</v>
      </c>
      <c r="C33" s="108"/>
      <c r="D33" s="41"/>
      <c r="E33" s="42"/>
      <c r="F33" s="35">
        <v>25382.560000000001</v>
      </c>
      <c r="G33" s="36"/>
      <c r="H33" s="38">
        <f t="shared" si="2"/>
        <v>25382.560000000001</v>
      </c>
    </row>
    <row r="34" spans="1:8" s="43" customFormat="1" ht="24.75" customHeight="1" x14ac:dyDescent="0.25">
      <c r="A34" s="55"/>
      <c r="B34" s="48" t="s">
        <v>18</v>
      </c>
      <c r="C34" s="109"/>
      <c r="D34" s="37">
        <f>D17</f>
        <v>0</v>
      </c>
      <c r="E34" s="37">
        <f t="shared" ref="E34" si="3">E17</f>
        <v>700000</v>
      </c>
      <c r="F34" s="76">
        <f>F17+F16+F15+F14+F13</f>
        <v>11015853.1</v>
      </c>
      <c r="G34" s="76">
        <f t="shared" ref="G34:H34" si="4">G17+G16+G15+G14+G13</f>
        <v>0</v>
      </c>
      <c r="H34" s="76">
        <f t="shared" si="4"/>
        <v>11715853.1</v>
      </c>
    </row>
    <row r="35" spans="1:8" ht="18.75" x14ac:dyDescent="0.2">
      <c r="A35" s="117" t="s">
        <v>19</v>
      </c>
      <c r="B35" s="118"/>
      <c r="C35" s="118"/>
      <c r="D35" s="118"/>
      <c r="E35" s="118"/>
      <c r="F35" s="118"/>
      <c r="G35" s="118"/>
      <c r="H35" s="119"/>
    </row>
    <row r="36" spans="1:8" ht="31.5" customHeight="1" x14ac:dyDescent="0.25">
      <c r="A36" s="52">
        <v>6</v>
      </c>
      <c r="B36" s="46" t="s">
        <v>20</v>
      </c>
      <c r="C36" s="3" t="s">
        <v>13</v>
      </c>
      <c r="D36" s="4"/>
      <c r="E36" s="14"/>
      <c r="F36" s="6">
        <v>70000</v>
      </c>
      <c r="G36" s="4"/>
      <c r="H36" s="6">
        <f t="shared" ref="H36:H52" si="5">D36+E36+F36+G36</f>
        <v>70000</v>
      </c>
    </row>
    <row r="37" spans="1:8" ht="33" customHeight="1" x14ac:dyDescent="0.25">
      <c r="A37" s="52">
        <v>7</v>
      </c>
      <c r="B37" s="46" t="s">
        <v>21</v>
      </c>
      <c r="C37" s="3" t="s">
        <v>13</v>
      </c>
      <c r="D37" s="4"/>
      <c r="E37" s="14"/>
      <c r="F37" s="6">
        <v>118990</v>
      </c>
      <c r="G37" s="4"/>
      <c r="H37" s="6">
        <f t="shared" si="5"/>
        <v>118990</v>
      </c>
    </row>
    <row r="38" spans="1:8" ht="48" customHeight="1" x14ac:dyDescent="0.25">
      <c r="A38" s="52">
        <v>8</v>
      </c>
      <c r="B38" s="46" t="s">
        <v>22</v>
      </c>
      <c r="C38" s="3" t="s">
        <v>13</v>
      </c>
      <c r="D38" s="4">
        <v>2058600</v>
      </c>
      <c r="E38" s="14"/>
      <c r="F38" s="6">
        <v>271075</v>
      </c>
      <c r="G38" s="4"/>
      <c r="H38" s="6">
        <f t="shared" si="5"/>
        <v>2329675</v>
      </c>
    </row>
    <row r="39" spans="1:8" ht="18.75" customHeight="1" x14ac:dyDescent="0.25">
      <c r="A39" s="103">
        <v>9</v>
      </c>
      <c r="B39" s="110" t="s">
        <v>23</v>
      </c>
      <c r="C39" s="3" t="s">
        <v>13</v>
      </c>
      <c r="D39" s="4"/>
      <c r="E39" s="14"/>
      <c r="F39" s="6"/>
      <c r="G39" s="4">
        <v>150000</v>
      </c>
      <c r="H39" s="6">
        <f t="shared" si="5"/>
        <v>150000</v>
      </c>
    </row>
    <row r="40" spans="1:8" ht="15.75" customHeight="1" x14ac:dyDescent="0.25">
      <c r="A40" s="104"/>
      <c r="B40" s="111"/>
      <c r="C40" s="3" t="s">
        <v>17</v>
      </c>
      <c r="D40" s="4"/>
      <c r="E40" s="14"/>
      <c r="F40" s="6"/>
      <c r="G40" s="60">
        <f>199000+190000</f>
        <v>389000</v>
      </c>
      <c r="H40" s="6">
        <f t="shared" si="5"/>
        <v>389000</v>
      </c>
    </row>
    <row r="41" spans="1:8" ht="18" customHeight="1" x14ac:dyDescent="0.25">
      <c r="A41" s="52">
        <v>10</v>
      </c>
      <c r="B41" s="46" t="s">
        <v>24</v>
      </c>
      <c r="C41" s="3" t="s">
        <v>13</v>
      </c>
      <c r="D41" s="4"/>
      <c r="E41" s="14"/>
      <c r="F41" s="6">
        <v>77560</v>
      </c>
      <c r="G41" s="4"/>
      <c r="H41" s="6">
        <f t="shared" si="5"/>
        <v>77560</v>
      </c>
    </row>
    <row r="42" spans="1:8" ht="33" customHeight="1" x14ac:dyDescent="0.25">
      <c r="A42" s="52">
        <v>11</v>
      </c>
      <c r="B42" s="46" t="s">
        <v>25</v>
      </c>
      <c r="C42" s="3" t="s">
        <v>13</v>
      </c>
      <c r="D42" s="4"/>
      <c r="E42" s="14"/>
      <c r="F42" s="6">
        <v>154000</v>
      </c>
      <c r="G42" s="4"/>
      <c r="H42" s="6">
        <f t="shared" si="5"/>
        <v>154000</v>
      </c>
    </row>
    <row r="43" spans="1:8" ht="19.5" customHeight="1" x14ac:dyDescent="0.25">
      <c r="A43" s="52">
        <v>12</v>
      </c>
      <c r="B43" s="46" t="s">
        <v>26</v>
      </c>
      <c r="C43" s="3" t="s">
        <v>13</v>
      </c>
      <c r="D43" s="4"/>
      <c r="E43" s="14"/>
      <c r="F43" s="6">
        <v>30000</v>
      </c>
      <c r="G43" s="4"/>
      <c r="H43" s="6">
        <f t="shared" si="5"/>
        <v>30000</v>
      </c>
    </row>
    <row r="44" spans="1:8" ht="18.75" customHeight="1" x14ac:dyDescent="0.25">
      <c r="A44" s="52">
        <v>13</v>
      </c>
      <c r="B44" s="46" t="s">
        <v>27</v>
      </c>
      <c r="C44" s="3" t="s">
        <v>13</v>
      </c>
      <c r="D44" s="4"/>
      <c r="E44" s="14"/>
      <c r="F44" s="6"/>
      <c r="G44" s="4">
        <v>158178</v>
      </c>
      <c r="H44" s="6">
        <f t="shared" si="5"/>
        <v>158178</v>
      </c>
    </row>
    <row r="45" spans="1:8" ht="17.25" customHeight="1" x14ac:dyDescent="0.25">
      <c r="A45" s="103">
        <v>14</v>
      </c>
      <c r="B45" s="110" t="s">
        <v>28</v>
      </c>
      <c r="C45" s="3" t="s">
        <v>13</v>
      </c>
      <c r="D45" s="4"/>
      <c r="E45" s="14"/>
      <c r="F45" s="6">
        <v>1080000</v>
      </c>
      <c r="G45" s="4"/>
      <c r="H45" s="6">
        <f t="shared" si="5"/>
        <v>1080000</v>
      </c>
    </row>
    <row r="46" spans="1:8" s="92" customFormat="1" ht="58.5" customHeight="1" x14ac:dyDescent="0.25">
      <c r="A46" s="104"/>
      <c r="B46" s="111"/>
      <c r="C46" s="87" t="s">
        <v>17</v>
      </c>
      <c r="D46" s="91"/>
      <c r="E46" s="101"/>
      <c r="F46" s="90">
        <f>392976+50000</f>
        <v>442976</v>
      </c>
      <c r="G46" s="91"/>
      <c r="H46" s="90">
        <f t="shared" si="5"/>
        <v>442976</v>
      </c>
    </row>
    <row r="47" spans="1:8" s="67" customFormat="1" ht="26.25" customHeight="1" x14ac:dyDescent="0.25">
      <c r="A47" s="61">
        <v>15</v>
      </c>
      <c r="B47" s="62" t="s">
        <v>29</v>
      </c>
      <c r="C47" s="63" t="s">
        <v>17</v>
      </c>
      <c r="D47" s="64"/>
      <c r="E47" s="65"/>
      <c r="F47" s="66">
        <v>195000</v>
      </c>
      <c r="G47" s="64"/>
      <c r="H47" s="66">
        <f t="shared" si="5"/>
        <v>195000</v>
      </c>
    </row>
    <row r="48" spans="1:8" s="39" customFormat="1" ht="20.25" hidden="1" customHeight="1" x14ac:dyDescent="0.25">
      <c r="A48" s="53"/>
      <c r="B48" s="68"/>
      <c r="C48" s="63"/>
      <c r="D48" s="44"/>
      <c r="E48" s="58"/>
      <c r="F48" s="69"/>
      <c r="G48" s="44"/>
      <c r="H48" s="59"/>
    </row>
    <row r="49" spans="1:8" s="39" customFormat="1" ht="20.25" customHeight="1" x14ac:dyDescent="0.25">
      <c r="A49" s="53">
        <v>17</v>
      </c>
      <c r="B49" s="68" t="s">
        <v>137</v>
      </c>
      <c r="C49" s="63" t="s">
        <v>17</v>
      </c>
      <c r="D49" s="44"/>
      <c r="E49" s="58"/>
      <c r="F49" s="69">
        <v>35000</v>
      </c>
      <c r="G49" s="44"/>
      <c r="H49" s="59">
        <f t="shared" si="5"/>
        <v>35000</v>
      </c>
    </row>
    <row r="50" spans="1:8" s="39" customFormat="1" ht="20.25" customHeight="1" x14ac:dyDescent="0.25">
      <c r="A50" s="53">
        <v>18</v>
      </c>
      <c r="B50" s="68" t="s">
        <v>138</v>
      </c>
      <c r="C50" s="63" t="s">
        <v>17</v>
      </c>
      <c r="D50" s="44"/>
      <c r="E50" s="58"/>
      <c r="F50" s="69">
        <v>49500</v>
      </c>
      <c r="G50" s="44"/>
      <c r="H50" s="59">
        <f t="shared" si="5"/>
        <v>49500</v>
      </c>
    </row>
    <row r="51" spans="1:8" s="39" customFormat="1" ht="20.25" customHeight="1" x14ac:dyDescent="0.25">
      <c r="A51" s="53">
        <v>19</v>
      </c>
      <c r="B51" s="68" t="s">
        <v>139</v>
      </c>
      <c r="C51" s="63" t="s">
        <v>17</v>
      </c>
      <c r="D51" s="44"/>
      <c r="E51" s="58"/>
      <c r="F51" s="69">
        <v>50500</v>
      </c>
      <c r="G51" s="44"/>
      <c r="H51" s="59">
        <f t="shared" si="5"/>
        <v>50500</v>
      </c>
    </row>
    <row r="52" spans="1:8" ht="18.75" customHeight="1" x14ac:dyDescent="0.25">
      <c r="A52" s="52">
        <v>20</v>
      </c>
      <c r="B52" s="49" t="s">
        <v>30</v>
      </c>
      <c r="C52" s="3" t="s">
        <v>17</v>
      </c>
      <c r="D52" s="10"/>
      <c r="E52" s="13"/>
      <c r="F52" s="8"/>
      <c r="G52" s="5">
        <v>190000</v>
      </c>
      <c r="H52" s="6">
        <f t="shared" si="5"/>
        <v>190000</v>
      </c>
    </row>
    <row r="53" spans="1:8" s="11" customFormat="1" ht="27" customHeight="1" x14ac:dyDescent="0.2">
      <c r="A53" s="56"/>
      <c r="B53" s="33" t="s">
        <v>18</v>
      </c>
      <c r="C53" s="28"/>
      <c r="D53" s="16">
        <f>D36+D37+D38+D39+D40+D41+D42+D43+D44+D45+D46+D47+D48+D49+D50+D51+D52</f>
        <v>2058600</v>
      </c>
      <c r="E53" s="16">
        <f t="shared" ref="E53:H53" si="6">E36+E37+E38+E39+E40+E41+E42+E43+E44+E45+E46+E47+E48+E49+E50+E51+E52</f>
        <v>0</v>
      </c>
      <c r="F53" s="16">
        <f t="shared" si="6"/>
        <v>2574601</v>
      </c>
      <c r="G53" s="16">
        <f t="shared" si="6"/>
        <v>887178</v>
      </c>
      <c r="H53" s="16">
        <f t="shared" si="6"/>
        <v>5520379</v>
      </c>
    </row>
    <row r="54" spans="1:8" ht="18.75" x14ac:dyDescent="0.2">
      <c r="A54" s="117" t="s">
        <v>31</v>
      </c>
      <c r="B54" s="118"/>
      <c r="C54" s="118"/>
      <c r="D54" s="118"/>
      <c r="E54" s="118"/>
      <c r="F54" s="118"/>
      <c r="G54" s="118"/>
      <c r="H54" s="119"/>
    </row>
    <row r="55" spans="1:8" ht="48.75" customHeight="1" x14ac:dyDescent="0.25">
      <c r="A55" s="52">
        <v>21</v>
      </c>
      <c r="B55" s="46" t="s">
        <v>32</v>
      </c>
      <c r="C55" s="3" t="s">
        <v>33</v>
      </c>
      <c r="D55" s="10"/>
      <c r="E55" s="14">
        <v>508122</v>
      </c>
      <c r="F55" s="6">
        <v>169374</v>
      </c>
      <c r="G55" s="4"/>
      <c r="H55" s="6">
        <f>D55+E55+F55+G55</f>
        <v>677496</v>
      </c>
    </row>
    <row r="56" spans="1:8" ht="34.5" customHeight="1" x14ac:dyDescent="0.25">
      <c r="A56" s="52">
        <v>22</v>
      </c>
      <c r="B56" s="46" t="s">
        <v>34</v>
      </c>
      <c r="C56" s="3" t="s">
        <v>33</v>
      </c>
      <c r="D56" s="10"/>
      <c r="E56" s="14">
        <v>672957</v>
      </c>
      <c r="F56" s="6">
        <v>224319</v>
      </c>
      <c r="G56" s="4"/>
      <c r="H56" s="6">
        <f t="shared" ref="H56:H84" si="7">D56+E56+F56+G56</f>
        <v>897276</v>
      </c>
    </row>
    <row r="57" spans="1:8" ht="47.25" customHeight="1" x14ac:dyDescent="0.25">
      <c r="A57" s="52">
        <v>23</v>
      </c>
      <c r="B57" s="46" t="s">
        <v>35</v>
      </c>
      <c r="C57" s="3" t="s">
        <v>33</v>
      </c>
      <c r="D57" s="10"/>
      <c r="E57" s="14">
        <v>451058</v>
      </c>
      <c r="F57" s="6">
        <v>150353</v>
      </c>
      <c r="G57" s="4"/>
      <c r="H57" s="6">
        <f t="shared" si="7"/>
        <v>601411</v>
      </c>
    </row>
    <row r="58" spans="1:8" ht="49.5" customHeight="1" x14ac:dyDescent="0.25">
      <c r="A58" s="52">
        <v>24</v>
      </c>
      <c r="B58" s="46" t="s">
        <v>36</v>
      </c>
      <c r="C58" s="3" t="s">
        <v>33</v>
      </c>
      <c r="D58" s="10"/>
      <c r="E58" s="14">
        <v>372650</v>
      </c>
      <c r="F58" s="6">
        <v>124217</v>
      </c>
      <c r="G58" s="4"/>
      <c r="H58" s="6">
        <f t="shared" si="7"/>
        <v>496867</v>
      </c>
    </row>
    <row r="59" spans="1:8" ht="48" customHeight="1" x14ac:dyDescent="0.25">
      <c r="A59" s="52">
        <v>25</v>
      </c>
      <c r="B59" s="46" t="s">
        <v>37</v>
      </c>
      <c r="C59" s="3" t="s">
        <v>13</v>
      </c>
      <c r="D59" s="10"/>
      <c r="E59" s="14"/>
      <c r="F59" s="6">
        <v>449386</v>
      </c>
      <c r="G59" s="4"/>
      <c r="H59" s="6">
        <f t="shared" si="7"/>
        <v>449386</v>
      </c>
    </row>
    <row r="60" spans="1:8" ht="46.5" customHeight="1" x14ac:dyDescent="0.25">
      <c r="A60" s="52">
        <v>26</v>
      </c>
      <c r="B60" s="46" t="s">
        <v>38</v>
      </c>
      <c r="C60" s="3" t="s">
        <v>13</v>
      </c>
      <c r="D60" s="10"/>
      <c r="E60" s="14"/>
      <c r="F60" s="6">
        <v>184127</v>
      </c>
      <c r="G60" s="4"/>
      <c r="H60" s="6">
        <f t="shared" si="7"/>
        <v>184127</v>
      </c>
    </row>
    <row r="61" spans="1:8" ht="49.5" customHeight="1" x14ac:dyDescent="0.25">
      <c r="A61" s="52">
        <v>27</v>
      </c>
      <c r="B61" s="47" t="s">
        <v>39</v>
      </c>
      <c r="C61" s="3" t="s">
        <v>17</v>
      </c>
      <c r="D61" s="10"/>
      <c r="E61" s="14"/>
      <c r="F61" s="6">
        <v>155400</v>
      </c>
      <c r="G61" s="4"/>
      <c r="H61" s="6">
        <f t="shared" si="7"/>
        <v>155400</v>
      </c>
    </row>
    <row r="62" spans="1:8" ht="33.75" customHeight="1" x14ac:dyDescent="0.25">
      <c r="A62" s="52">
        <v>28</v>
      </c>
      <c r="B62" s="46" t="s">
        <v>40</v>
      </c>
      <c r="C62" s="3" t="s">
        <v>13</v>
      </c>
      <c r="D62" s="10"/>
      <c r="E62" s="14"/>
      <c r="F62" s="6">
        <v>42686</v>
      </c>
      <c r="G62" s="4"/>
      <c r="H62" s="6">
        <f t="shared" si="7"/>
        <v>42686</v>
      </c>
    </row>
    <row r="63" spans="1:8" ht="36" customHeight="1" x14ac:dyDescent="0.25">
      <c r="A63" s="52">
        <v>29</v>
      </c>
      <c r="B63" s="46" t="s">
        <v>41</v>
      </c>
      <c r="C63" s="3" t="s">
        <v>13</v>
      </c>
      <c r="D63" s="10"/>
      <c r="E63" s="14"/>
      <c r="F63" s="6">
        <v>42925</v>
      </c>
      <c r="G63" s="4"/>
      <c r="H63" s="6">
        <f t="shared" si="7"/>
        <v>42925</v>
      </c>
    </row>
    <row r="64" spans="1:8" ht="17.25" customHeight="1" x14ac:dyDescent="0.25">
      <c r="A64" s="103">
        <v>30</v>
      </c>
      <c r="B64" s="105" t="s">
        <v>42</v>
      </c>
      <c r="C64" s="3" t="s">
        <v>13</v>
      </c>
      <c r="D64" s="10"/>
      <c r="E64" s="14"/>
      <c r="F64" s="6"/>
      <c r="G64" s="4">
        <v>2850000</v>
      </c>
      <c r="H64" s="6">
        <f t="shared" si="7"/>
        <v>2850000</v>
      </c>
    </row>
    <row r="65" spans="1:8" ht="15.75" x14ac:dyDescent="0.25">
      <c r="A65" s="104"/>
      <c r="B65" s="106"/>
      <c r="C65" s="3" t="s">
        <v>17</v>
      </c>
      <c r="D65" s="10"/>
      <c r="E65" s="14"/>
      <c r="F65" s="6"/>
      <c r="G65" s="4">
        <v>1126490</v>
      </c>
      <c r="H65" s="6">
        <f t="shared" si="7"/>
        <v>1126490</v>
      </c>
    </row>
    <row r="66" spans="1:8" ht="47.25" customHeight="1" x14ac:dyDescent="0.25">
      <c r="A66" s="52">
        <v>31</v>
      </c>
      <c r="B66" s="46" t="s">
        <v>43</v>
      </c>
      <c r="C66" s="3" t="s">
        <v>13</v>
      </c>
      <c r="D66" s="10"/>
      <c r="E66" s="14">
        <v>21044132</v>
      </c>
      <c r="F66" s="6"/>
      <c r="G66" s="4"/>
      <c r="H66" s="6">
        <f t="shared" si="7"/>
        <v>21044132</v>
      </c>
    </row>
    <row r="67" spans="1:8" ht="46.5" customHeight="1" x14ac:dyDescent="0.25">
      <c r="A67" s="52">
        <v>32</v>
      </c>
      <c r="B67" s="46" t="s">
        <v>44</v>
      </c>
      <c r="C67" s="3" t="s">
        <v>13</v>
      </c>
      <c r="D67" s="10"/>
      <c r="E67" s="14"/>
      <c r="F67" s="6">
        <v>77267</v>
      </c>
      <c r="G67" s="4"/>
      <c r="H67" s="6">
        <f t="shared" si="7"/>
        <v>77267</v>
      </c>
    </row>
    <row r="68" spans="1:8" ht="47.25" customHeight="1" x14ac:dyDescent="0.25">
      <c r="A68" s="52">
        <v>33</v>
      </c>
      <c r="B68" s="46" t="s">
        <v>45</v>
      </c>
      <c r="C68" s="3" t="s">
        <v>13</v>
      </c>
      <c r="D68" s="10"/>
      <c r="E68" s="14"/>
      <c r="F68" s="6">
        <v>225612</v>
      </c>
      <c r="G68" s="4"/>
      <c r="H68" s="6">
        <f t="shared" si="7"/>
        <v>225612</v>
      </c>
    </row>
    <row r="69" spans="1:8" ht="47.25" customHeight="1" x14ac:dyDescent="0.25">
      <c r="A69" s="52">
        <v>34</v>
      </c>
      <c r="B69" s="46" t="s">
        <v>46</v>
      </c>
      <c r="C69" s="3" t="s">
        <v>13</v>
      </c>
      <c r="D69" s="17"/>
      <c r="E69" s="14"/>
      <c r="F69" s="6">
        <v>12354</v>
      </c>
      <c r="G69" s="4"/>
      <c r="H69" s="6">
        <f t="shared" si="7"/>
        <v>12354</v>
      </c>
    </row>
    <row r="70" spans="1:8" ht="62.25" customHeight="1" x14ac:dyDescent="0.25">
      <c r="A70" s="52">
        <v>35</v>
      </c>
      <c r="B70" s="46" t="s">
        <v>47</v>
      </c>
      <c r="C70" s="3" t="s">
        <v>13</v>
      </c>
      <c r="D70" s="10"/>
      <c r="E70" s="14"/>
      <c r="F70" s="6"/>
      <c r="G70" s="4">
        <v>80000</v>
      </c>
      <c r="H70" s="6">
        <f t="shared" si="7"/>
        <v>80000</v>
      </c>
    </row>
    <row r="71" spans="1:8" ht="19.5" customHeight="1" x14ac:dyDescent="0.25">
      <c r="A71" s="103">
        <v>36</v>
      </c>
      <c r="B71" s="145" t="s">
        <v>134</v>
      </c>
      <c r="C71" s="3" t="s">
        <v>13</v>
      </c>
      <c r="D71" s="10"/>
      <c r="E71" s="14"/>
      <c r="F71" s="6">
        <v>1321252</v>
      </c>
      <c r="G71" s="4"/>
      <c r="H71" s="6">
        <f t="shared" si="7"/>
        <v>1321252</v>
      </c>
    </row>
    <row r="72" spans="1:8" ht="19.5" customHeight="1" x14ac:dyDescent="0.25">
      <c r="A72" s="104"/>
      <c r="B72" s="146"/>
      <c r="C72" s="36" t="s">
        <v>17</v>
      </c>
      <c r="D72" s="10"/>
      <c r="E72" s="14"/>
      <c r="F72" s="6">
        <v>24070</v>
      </c>
      <c r="G72" s="4"/>
      <c r="H72" s="6">
        <f t="shared" si="7"/>
        <v>24070</v>
      </c>
    </row>
    <row r="73" spans="1:8" ht="18" customHeight="1" x14ac:dyDescent="0.25">
      <c r="A73" s="103">
        <v>37</v>
      </c>
      <c r="B73" s="110" t="s">
        <v>135</v>
      </c>
      <c r="C73" s="3" t="s">
        <v>13</v>
      </c>
      <c r="D73" s="10"/>
      <c r="E73" s="14"/>
      <c r="F73" s="6">
        <v>1100922</v>
      </c>
      <c r="G73" s="4"/>
      <c r="H73" s="6">
        <f t="shared" si="7"/>
        <v>1100922</v>
      </c>
    </row>
    <row r="74" spans="1:8" ht="19.5" customHeight="1" x14ac:dyDescent="0.25">
      <c r="A74" s="104"/>
      <c r="B74" s="111"/>
      <c r="C74" s="36" t="s">
        <v>17</v>
      </c>
      <c r="D74" s="10"/>
      <c r="E74" s="14"/>
      <c r="F74" s="6">
        <v>279755</v>
      </c>
      <c r="G74" s="4"/>
      <c r="H74" s="6">
        <f t="shared" si="7"/>
        <v>279755</v>
      </c>
    </row>
    <row r="75" spans="1:8" ht="17.25" customHeight="1" x14ac:dyDescent="0.25">
      <c r="A75" s="103">
        <v>38</v>
      </c>
      <c r="B75" s="143" t="s">
        <v>136</v>
      </c>
      <c r="C75" s="3" t="s">
        <v>13</v>
      </c>
      <c r="D75" s="10"/>
      <c r="E75" s="14"/>
      <c r="F75" s="6">
        <v>1291003</v>
      </c>
      <c r="G75" s="4"/>
      <c r="H75" s="6">
        <f t="shared" si="7"/>
        <v>1291003</v>
      </c>
    </row>
    <row r="76" spans="1:8" ht="15.75" x14ac:dyDescent="0.25">
      <c r="A76" s="104"/>
      <c r="B76" s="144"/>
      <c r="C76" s="3" t="s">
        <v>17</v>
      </c>
      <c r="D76" s="10"/>
      <c r="E76" s="14"/>
      <c r="F76" s="6">
        <v>13500</v>
      </c>
      <c r="G76" s="4"/>
      <c r="H76" s="6">
        <f t="shared" si="7"/>
        <v>13500</v>
      </c>
    </row>
    <row r="77" spans="1:8" ht="63.75" customHeight="1" x14ac:dyDescent="0.25">
      <c r="A77" s="52">
        <v>39</v>
      </c>
      <c r="B77" s="46" t="s">
        <v>48</v>
      </c>
      <c r="C77" s="3" t="s">
        <v>13</v>
      </c>
      <c r="D77" s="10"/>
      <c r="E77" s="14"/>
      <c r="F77" s="6">
        <v>79000</v>
      </c>
      <c r="G77" s="4"/>
      <c r="H77" s="6">
        <f t="shared" si="7"/>
        <v>79000</v>
      </c>
    </row>
    <row r="78" spans="1:8" ht="32.25" customHeight="1" x14ac:dyDescent="0.25">
      <c r="A78" s="52">
        <v>40</v>
      </c>
      <c r="B78" s="46" t="s">
        <v>49</v>
      </c>
      <c r="C78" s="3" t="s">
        <v>13</v>
      </c>
      <c r="D78" s="10"/>
      <c r="E78" s="14"/>
      <c r="F78" s="6"/>
      <c r="G78" s="4">
        <v>200000</v>
      </c>
      <c r="H78" s="6">
        <f t="shared" si="7"/>
        <v>200000</v>
      </c>
    </row>
    <row r="79" spans="1:8" ht="44.25" customHeight="1" x14ac:dyDescent="0.25">
      <c r="A79" s="52">
        <v>41</v>
      </c>
      <c r="B79" s="47" t="s">
        <v>50</v>
      </c>
      <c r="C79" s="3" t="s">
        <v>17</v>
      </c>
      <c r="D79" s="10"/>
      <c r="E79" s="14"/>
      <c r="F79" s="6">
        <v>164074</v>
      </c>
      <c r="G79" s="4"/>
      <c r="H79" s="6">
        <f t="shared" si="7"/>
        <v>164074</v>
      </c>
    </row>
    <row r="80" spans="1:8" ht="65.25" customHeight="1" x14ac:dyDescent="0.25">
      <c r="A80" s="52">
        <v>42</v>
      </c>
      <c r="B80" s="47" t="s">
        <v>51</v>
      </c>
      <c r="C80" s="3" t="s">
        <v>17</v>
      </c>
      <c r="D80" s="10"/>
      <c r="E80" s="14"/>
      <c r="F80" s="7">
        <f>39782+2904</f>
        <v>42686</v>
      </c>
      <c r="G80" s="4"/>
      <c r="H80" s="6">
        <f t="shared" si="7"/>
        <v>42686</v>
      </c>
    </row>
    <row r="81" spans="1:8" ht="49.5" customHeight="1" x14ac:dyDescent="0.25">
      <c r="A81" s="52">
        <v>43</v>
      </c>
      <c r="B81" s="47" t="s">
        <v>52</v>
      </c>
      <c r="C81" s="3" t="s">
        <v>17</v>
      </c>
      <c r="D81" s="10"/>
      <c r="E81" s="14"/>
      <c r="F81" s="7">
        <f>39782+2904</f>
        <v>42686</v>
      </c>
      <c r="G81" s="4"/>
      <c r="H81" s="6">
        <f t="shared" si="7"/>
        <v>42686</v>
      </c>
    </row>
    <row r="82" spans="1:8" ht="63" customHeight="1" x14ac:dyDescent="0.25">
      <c r="A82" s="52">
        <v>44</v>
      </c>
      <c r="B82" s="47" t="s">
        <v>53</v>
      </c>
      <c r="C82" s="3" t="s">
        <v>17</v>
      </c>
      <c r="D82" s="10"/>
      <c r="E82" s="14"/>
      <c r="F82" s="7">
        <f>39782+3372</f>
        <v>43154</v>
      </c>
      <c r="G82" s="4"/>
      <c r="H82" s="6">
        <f t="shared" si="7"/>
        <v>43154</v>
      </c>
    </row>
    <row r="83" spans="1:8" ht="66" customHeight="1" x14ac:dyDescent="0.25">
      <c r="A83" s="52">
        <v>45</v>
      </c>
      <c r="B83" s="47" t="s">
        <v>54</v>
      </c>
      <c r="C83" s="3" t="s">
        <v>17</v>
      </c>
      <c r="D83" s="10"/>
      <c r="E83" s="14"/>
      <c r="F83" s="7">
        <f>39782+2904</f>
        <v>42686</v>
      </c>
      <c r="G83" s="4"/>
      <c r="H83" s="6">
        <f t="shared" si="7"/>
        <v>42686</v>
      </c>
    </row>
    <row r="84" spans="1:8" ht="46.5" customHeight="1" x14ac:dyDescent="0.25">
      <c r="A84" s="52">
        <v>46</v>
      </c>
      <c r="B84" s="47" t="s">
        <v>55</v>
      </c>
      <c r="C84" s="3" t="s">
        <v>17</v>
      </c>
      <c r="D84" s="10"/>
      <c r="E84" s="14"/>
      <c r="F84" s="7">
        <f>39782+2904</f>
        <v>42686</v>
      </c>
      <c r="G84" s="4"/>
      <c r="H84" s="6">
        <f t="shared" si="7"/>
        <v>42686</v>
      </c>
    </row>
    <row r="85" spans="1:8" ht="22.5" customHeight="1" x14ac:dyDescent="0.25">
      <c r="A85" s="52"/>
      <c r="B85" s="33" t="s">
        <v>18</v>
      </c>
      <c r="C85" s="28"/>
      <c r="D85" s="18">
        <f>D55+D56+D57+D58+D59+D60+D61+D62+D63+D64+D65+D66+D67+D68+D69+D70+D71+D72+D73+D74+D75+D76+D77+D78+D79+D80+D81+D82+D83+D84</f>
        <v>0</v>
      </c>
      <c r="E85" s="18">
        <f t="shared" ref="E85:H85" si="8">E55+E56+E57+E58+E59+E60+E61+E62+E63+E64+E65+E66+E67+E68+E69+E70+E71+E72+E73+E74+E75+E76+E77+E78+E79+E80+E81+E82+E83+E84</f>
        <v>23048919</v>
      </c>
      <c r="F85" s="18">
        <f t="shared" si="8"/>
        <v>6345494</v>
      </c>
      <c r="G85" s="18">
        <f t="shared" si="8"/>
        <v>4256490</v>
      </c>
      <c r="H85" s="18">
        <f t="shared" si="8"/>
        <v>33650903</v>
      </c>
    </row>
    <row r="86" spans="1:8" ht="18.75" x14ac:dyDescent="0.2">
      <c r="A86" s="112" t="s">
        <v>56</v>
      </c>
      <c r="B86" s="113"/>
      <c r="C86" s="113"/>
      <c r="D86" s="113"/>
      <c r="E86" s="113"/>
      <c r="F86" s="113"/>
      <c r="G86" s="113"/>
      <c r="H86" s="114"/>
    </row>
    <row r="87" spans="1:8" ht="65.25" customHeight="1" x14ac:dyDescent="0.25">
      <c r="A87" s="52">
        <v>47</v>
      </c>
      <c r="B87" s="46" t="s">
        <v>57</v>
      </c>
      <c r="C87" s="3" t="s">
        <v>58</v>
      </c>
      <c r="D87" s="10"/>
      <c r="E87" s="13">
        <v>4436062</v>
      </c>
      <c r="F87" s="8">
        <v>1478688</v>
      </c>
      <c r="G87" s="4"/>
      <c r="H87" s="6">
        <f>D87+E87+F87+G87</f>
        <v>5914750</v>
      </c>
    </row>
    <row r="88" spans="1:8" ht="48" customHeight="1" x14ac:dyDescent="0.25">
      <c r="A88" s="52">
        <v>48</v>
      </c>
      <c r="B88" s="46" t="s">
        <v>59</v>
      </c>
      <c r="C88" s="3" t="s">
        <v>58</v>
      </c>
      <c r="D88" s="10"/>
      <c r="E88" s="13">
        <v>447617</v>
      </c>
      <c r="F88" s="8">
        <v>149206</v>
      </c>
      <c r="G88" s="10"/>
      <c r="H88" s="6">
        <f t="shared" ref="H88:H101" si="9">D88+E88+F88+G88</f>
        <v>596823</v>
      </c>
    </row>
    <row r="89" spans="1:8" ht="69.75" customHeight="1" x14ac:dyDescent="0.25">
      <c r="A89" s="52">
        <v>49</v>
      </c>
      <c r="B89" s="46" t="s">
        <v>60</v>
      </c>
      <c r="C89" s="3" t="s">
        <v>61</v>
      </c>
      <c r="D89" s="10"/>
      <c r="E89" s="14">
        <v>6707428</v>
      </c>
      <c r="F89" s="6">
        <v>2235810</v>
      </c>
      <c r="G89" s="4"/>
      <c r="H89" s="6">
        <f t="shared" si="9"/>
        <v>8943238</v>
      </c>
    </row>
    <row r="90" spans="1:8" ht="65.25" customHeight="1" x14ac:dyDescent="0.25">
      <c r="A90" s="52">
        <v>50</v>
      </c>
      <c r="B90" s="46" t="s">
        <v>62</v>
      </c>
      <c r="C90" s="3" t="s">
        <v>13</v>
      </c>
      <c r="D90" s="10"/>
      <c r="E90" s="14"/>
      <c r="F90" s="6">
        <v>473001</v>
      </c>
      <c r="G90" s="4"/>
      <c r="H90" s="6">
        <f t="shared" si="9"/>
        <v>473001</v>
      </c>
    </row>
    <row r="91" spans="1:8" ht="48" customHeight="1" x14ac:dyDescent="0.25">
      <c r="A91" s="52">
        <v>51</v>
      </c>
      <c r="B91" s="46" t="s">
        <v>63</v>
      </c>
      <c r="C91" s="3" t="s">
        <v>13</v>
      </c>
      <c r="D91" s="10"/>
      <c r="E91" s="14"/>
      <c r="F91" s="6">
        <v>340000</v>
      </c>
      <c r="G91" s="4"/>
      <c r="H91" s="6">
        <f>D91+E91+F91+G91</f>
        <v>340000</v>
      </c>
    </row>
    <row r="92" spans="1:8" ht="51" customHeight="1" x14ac:dyDescent="0.25">
      <c r="A92" s="52">
        <v>52</v>
      </c>
      <c r="B92" s="46" t="s">
        <v>64</v>
      </c>
      <c r="C92" s="3" t="s">
        <v>13</v>
      </c>
      <c r="D92" s="10"/>
      <c r="E92" s="14"/>
      <c r="F92" s="6">
        <v>316511</v>
      </c>
      <c r="G92" s="4"/>
      <c r="H92" s="6">
        <f t="shared" si="9"/>
        <v>316511</v>
      </c>
    </row>
    <row r="93" spans="1:8" ht="54" customHeight="1" x14ac:dyDescent="0.25">
      <c r="A93" s="52">
        <v>53</v>
      </c>
      <c r="B93" s="46" t="s">
        <v>65</v>
      </c>
      <c r="C93" s="3" t="s">
        <v>13</v>
      </c>
      <c r="D93" s="10"/>
      <c r="E93" s="14"/>
      <c r="F93" s="6">
        <v>608788</v>
      </c>
      <c r="G93" s="4"/>
      <c r="H93" s="6">
        <f>D93+E93+F93+G93</f>
        <v>608788</v>
      </c>
    </row>
    <row r="94" spans="1:8" ht="38.25" customHeight="1" x14ac:dyDescent="0.25">
      <c r="A94" s="52">
        <v>54</v>
      </c>
      <c r="B94" s="46" t="s">
        <v>66</v>
      </c>
      <c r="C94" s="3" t="s">
        <v>13</v>
      </c>
      <c r="D94" s="10"/>
      <c r="E94" s="14"/>
      <c r="F94" s="6">
        <v>207377</v>
      </c>
      <c r="G94" s="4"/>
      <c r="H94" s="6">
        <f t="shared" si="9"/>
        <v>207377</v>
      </c>
    </row>
    <row r="95" spans="1:8" ht="50.25" customHeight="1" x14ac:dyDescent="0.25">
      <c r="A95" s="52">
        <v>55</v>
      </c>
      <c r="B95" s="46" t="s">
        <v>67</v>
      </c>
      <c r="C95" s="3" t="s">
        <v>13</v>
      </c>
      <c r="D95" s="10"/>
      <c r="E95" s="14"/>
      <c r="F95" s="6">
        <v>50000</v>
      </c>
      <c r="G95" s="4"/>
      <c r="H95" s="6">
        <f t="shared" si="9"/>
        <v>50000</v>
      </c>
    </row>
    <row r="96" spans="1:8" ht="30.75" customHeight="1" x14ac:dyDescent="0.25">
      <c r="A96" s="52">
        <v>56</v>
      </c>
      <c r="B96" s="46" t="s">
        <v>68</v>
      </c>
      <c r="C96" s="3" t="s">
        <v>13</v>
      </c>
      <c r="D96" s="10"/>
      <c r="E96" s="14"/>
      <c r="F96" s="6">
        <v>14235</v>
      </c>
      <c r="G96" s="4"/>
      <c r="H96" s="6">
        <f>D96+E96+F96+G96</f>
        <v>14235</v>
      </c>
    </row>
    <row r="97" spans="1:8" ht="90.75" customHeight="1" x14ac:dyDescent="0.25">
      <c r="A97" s="52">
        <v>57</v>
      </c>
      <c r="B97" s="46" t="s">
        <v>69</v>
      </c>
      <c r="C97" s="3" t="s">
        <v>13</v>
      </c>
      <c r="D97" s="10"/>
      <c r="E97" s="14"/>
      <c r="F97" s="6">
        <v>37000</v>
      </c>
      <c r="G97" s="4"/>
      <c r="H97" s="6">
        <f t="shared" si="9"/>
        <v>37000</v>
      </c>
    </row>
    <row r="98" spans="1:8" ht="59.25" customHeight="1" x14ac:dyDescent="0.25">
      <c r="A98" s="103">
        <v>58</v>
      </c>
      <c r="B98" s="110" t="s">
        <v>70</v>
      </c>
      <c r="C98" s="3" t="s">
        <v>13</v>
      </c>
      <c r="D98" s="10"/>
      <c r="E98" s="14">
        <v>993001.29</v>
      </c>
      <c r="F98" s="6"/>
      <c r="G98" s="4"/>
      <c r="H98" s="6">
        <f>D98+E98+F98+G98</f>
        <v>993001.29</v>
      </c>
    </row>
    <row r="99" spans="1:8" ht="18.75" customHeight="1" x14ac:dyDescent="0.25">
      <c r="A99" s="104"/>
      <c r="B99" s="111"/>
      <c r="C99" s="3" t="s">
        <v>17</v>
      </c>
      <c r="D99" s="10"/>
      <c r="E99" s="14"/>
      <c r="F99" s="59">
        <v>1476000</v>
      </c>
      <c r="G99" s="4"/>
      <c r="H99" s="6">
        <f t="shared" si="9"/>
        <v>1476000</v>
      </c>
    </row>
    <row r="100" spans="1:8" ht="33.75" customHeight="1" x14ac:dyDescent="0.25">
      <c r="A100" s="52">
        <v>59</v>
      </c>
      <c r="B100" s="46" t="s">
        <v>71</v>
      </c>
      <c r="C100" s="70">
        <v>2019</v>
      </c>
      <c r="D100" s="10"/>
      <c r="E100" s="14"/>
      <c r="F100" s="6">
        <v>11866</v>
      </c>
      <c r="G100" s="4"/>
      <c r="H100" s="6">
        <f t="shared" si="9"/>
        <v>11866</v>
      </c>
    </row>
    <row r="101" spans="1:8" ht="34.5" customHeight="1" x14ac:dyDescent="0.25">
      <c r="A101" s="52">
        <v>60</v>
      </c>
      <c r="B101" s="46" t="s">
        <v>72</v>
      </c>
      <c r="C101" s="3" t="s">
        <v>13</v>
      </c>
      <c r="D101" s="17"/>
      <c r="E101" s="19"/>
      <c r="F101" s="6">
        <v>123000</v>
      </c>
      <c r="G101" s="4"/>
      <c r="H101" s="6">
        <f t="shared" si="9"/>
        <v>123000</v>
      </c>
    </row>
    <row r="102" spans="1:8" ht="30.75" customHeight="1" x14ac:dyDescent="0.25">
      <c r="A102" s="52">
        <v>61</v>
      </c>
      <c r="B102" s="47" t="s">
        <v>73</v>
      </c>
      <c r="C102" s="3" t="s">
        <v>17</v>
      </c>
      <c r="D102" s="17"/>
      <c r="E102" s="19"/>
      <c r="F102" s="59">
        <v>10000</v>
      </c>
      <c r="G102" s="4"/>
      <c r="H102" s="6">
        <f>D102+E102+F102+G102</f>
        <v>10000</v>
      </c>
    </row>
    <row r="103" spans="1:8" ht="18.75" customHeight="1" x14ac:dyDescent="0.25">
      <c r="A103" s="52">
        <v>62</v>
      </c>
      <c r="B103" s="47" t="s">
        <v>74</v>
      </c>
      <c r="C103" s="3" t="s">
        <v>17</v>
      </c>
      <c r="D103" s="17"/>
      <c r="E103" s="19"/>
      <c r="F103" s="59">
        <v>20000</v>
      </c>
      <c r="G103" s="4"/>
      <c r="H103" s="6">
        <f t="shared" ref="H103:H112" si="10">D103+E103+F103+G103</f>
        <v>20000</v>
      </c>
    </row>
    <row r="104" spans="1:8" ht="18.75" customHeight="1" x14ac:dyDescent="0.25">
      <c r="A104" s="52">
        <v>63</v>
      </c>
      <c r="B104" s="47" t="s">
        <v>75</v>
      </c>
      <c r="C104" s="3" t="s">
        <v>17</v>
      </c>
      <c r="D104" s="17"/>
      <c r="E104" s="19"/>
      <c r="F104" s="59">
        <v>199879</v>
      </c>
      <c r="G104" s="4"/>
      <c r="H104" s="6">
        <f t="shared" si="10"/>
        <v>199879</v>
      </c>
    </row>
    <row r="105" spans="1:8" s="92" customFormat="1" ht="58.5" customHeight="1" x14ac:dyDescent="0.25">
      <c r="A105" s="85">
        <v>64</v>
      </c>
      <c r="B105" s="86" t="s">
        <v>154</v>
      </c>
      <c r="C105" s="87" t="s">
        <v>17</v>
      </c>
      <c r="D105" s="88"/>
      <c r="E105" s="89"/>
      <c r="F105" s="90">
        <v>25000</v>
      </c>
      <c r="G105" s="91"/>
      <c r="H105" s="90">
        <f t="shared" si="10"/>
        <v>25000</v>
      </c>
    </row>
    <row r="106" spans="1:8" s="92" customFormat="1" ht="22.5" customHeight="1" x14ac:dyDescent="0.25">
      <c r="A106" s="85">
        <v>65</v>
      </c>
      <c r="B106" s="86" t="s">
        <v>155</v>
      </c>
      <c r="C106" s="87" t="s">
        <v>17</v>
      </c>
      <c r="D106" s="88"/>
      <c r="E106" s="89"/>
      <c r="F106" s="90">
        <v>315000</v>
      </c>
      <c r="G106" s="91"/>
      <c r="H106" s="90">
        <f t="shared" si="10"/>
        <v>315000</v>
      </c>
    </row>
    <row r="107" spans="1:8" s="92" customFormat="1" ht="34.5" customHeight="1" x14ac:dyDescent="0.25">
      <c r="A107" s="85">
        <v>66</v>
      </c>
      <c r="B107" s="86" t="s">
        <v>156</v>
      </c>
      <c r="C107" s="87" t="s">
        <v>17</v>
      </c>
      <c r="D107" s="88"/>
      <c r="E107" s="89"/>
      <c r="F107" s="90">
        <v>105000</v>
      </c>
      <c r="G107" s="91"/>
      <c r="H107" s="90">
        <f t="shared" si="10"/>
        <v>105000</v>
      </c>
    </row>
    <row r="108" spans="1:8" ht="39.75" hidden="1" customHeight="1" x14ac:dyDescent="0.25">
      <c r="A108" s="52"/>
      <c r="B108" s="40" t="s">
        <v>140</v>
      </c>
      <c r="C108" s="3" t="s">
        <v>17</v>
      </c>
      <c r="D108" s="17"/>
      <c r="E108" s="19"/>
      <c r="F108" s="6"/>
      <c r="G108" s="4"/>
      <c r="H108" s="6">
        <f t="shared" si="10"/>
        <v>0</v>
      </c>
    </row>
    <row r="109" spans="1:8" ht="39.75" hidden="1" customHeight="1" x14ac:dyDescent="0.25">
      <c r="A109" s="52"/>
      <c r="B109" s="40" t="s">
        <v>141</v>
      </c>
      <c r="C109" s="3" t="s">
        <v>17</v>
      </c>
      <c r="D109" s="17"/>
      <c r="E109" s="19"/>
      <c r="F109" s="6"/>
      <c r="G109" s="4"/>
      <c r="H109" s="6">
        <f t="shared" si="10"/>
        <v>0</v>
      </c>
    </row>
    <row r="110" spans="1:8" ht="39.75" hidden="1" customHeight="1" x14ac:dyDescent="0.25">
      <c r="A110" s="52"/>
      <c r="B110" s="40" t="s">
        <v>142</v>
      </c>
      <c r="C110" s="3" t="s">
        <v>17</v>
      </c>
      <c r="D110" s="17"/>
      <c r="E110" s="19"/>
      <c r="F110" s="6"/>
      <c r="G110" s="4"/>
      <c r="H110" s="6">
        <f t="shared" si="10"/>
        <v>0</v>
      </c>
    </row>
    <row r="111" spans="1:8" ht="39.75" hidden="1" customHeight="1" x14ac:dyDescent="0.25">
      <c r="A111" s="52"/>
      <c r="B111" s="40" t="s">
        <v>143</v>
      </c>
      <c r="C111" s="3" t="s">
        <v>17</v>
      </c>
      <c r="D111" s="17"/>
      <c r="E111" s="19"/>
      <c r="F111" s="6"/>
      <c r="G111" s="4"/>
      <c r="H111" s="6">
        <f t="shared" si="10"/>
        <v>0</v>
      </c>
    </row>
    <row r="112" spans="1:8" s="92" customFormat="1" ht="31.5" customHeight="1" x14ac:dyDescent="0.25">
      <c r="A112" s="85">
        <v>67</v>
      </c>
      <c r="B112" s="93" t="s">
        <v>144</v>
      </c>
      <c r="C112" s="87" t="s">
        <v>17</v>
      </c>
      <c r="D112" s="88"/>
      <c r="E112" s="89"/>
      <c r="F112" s="90">
        <v>48000</v>
      </c>
      <c r="G112" s="91"/>
      <c r="H112" s="90">
        <f t="shared" si="10"/>
        <v>48000</v>
      </c>
    </row>
    <row r="113" spans="1:11" s="92" customFormat="1" ht="30.75" customHeight="1" x14ac:dyDescent="0.25">
      <c r="A113" s="85">
        <v>68</v>
      </c>
      <c r="B113" s="94" t="s">
        <v>145</v>
      </c>
      <c r="C113" s="87" t="s">
        <v>17</v>
      </c>
      <c r="D113" s="89">
        <v>175998</v>
      </c>
      <c r="E113" s="89"/>
      <c r="F113" s="90">
        <v>10000</v>
      </c>
      <c r="G113" s="91"/>
      <c r="H113" s="90"/>
      <c r="I113" s="92">
        <v>1010</v>
      </c>
      <c r="J113" s="95">
        <f>F108+F109+F110+F111</f>
        <v>0</v>
      </c>
      <c r="K113" s="95"/>
    </row>
    <row r="114" spans="1:11" ht="19.5" customHeight="1" x14ac:dyDescent="0.25">
      <c r="A114" s="52">
        <v>69</v>
      </c>
      <c r="B114" s="73" t="s">
        <v>146</v>
      </c>
      <c r="C114" s="3" t="s">
        <v>17</v>
      </c>
      <c r="D114" s="17"/>
      <c r="E114" s="19"/>
      <c r="F114" s="59">
        <v>299384</v>
      </c>
      <c r="G114" s="4"/>
      <c r="H114" s="6"/>
      <c r="J114" s="71"/>
    </row>
    <row r="115" spans="1:11" ht="19.5" customHeight="1" x14ac:dyDescent="0.25">
      <c r="A115" s="52">
        <v>70</v>
      </c>
      <c r="B115" s="47" t="s">
        <v>147</v>
      </c>
      <c r="C115" s="3" t="s">
        <v>17</v>
      </c>
      <c r="D115" s="17"/>
      <c r="E115" s="19"/>
      <c r="F115" s="59">
        <f>181622-25000</f>
        <v>156622</v>
      </c>
      <c r="G115" s="4"/>
      <c r="H115" s="6"/>
      <c r="J115" s="71"/>
    </row>
    <row r="116" spans="1:11" ht="45" customHeight="1" x14ac:dyDescent="0.25">
      <c r="A116" s="52">
        <v>71</v>
      </c>
      <c r="B116" s="47" t="s">
        <v>148</v>
      </c>
      <c r="C116" s="3" t="s">
        <v>17</v>
      </c>
      <c r="D116" s="17"/>
      <c r="E116" s="19"/>
      <c r="F116" s="59">
        <v>231400</v>
      </c>
      <c r="G116" s="4"/>
      <c r="H116" s="6"/>
      <c r="J116" s="71"/>
    </row>
    <row r="117" spans="1:11" s="92" customFormat="1" ht="28.5" customHeight="1" x14ac:dyDescent="0.25">
      <c r="A117" s="85">
        <v>72</v>
      </c>
      <c r="B117" s="94" t="s">
        <v>157</v>
      </c>
      <c r="C117" s="87" t="s">
        <v>17</v>
      </c>
      <c r="D117" s="88"/>
      <c r="E117" s="89"/>
      <c r="F117" s="90">
        <v>33720</v>
      </c>
      <c r="G117" s="91"/>
      <c r="H117" s="90"/>
      <c r="J117" s="95"/>
    </row>
    <row r="118" spans="1:11" ht="45" customHeight="1" x14ac:dyDescent="0.25">
      <c r="A118" s="52">
        <v>73</v>
      </c>
      <c r="B118" s="47" t="s">
        <v>151</v>
      </c>
      <c r="C118" s="3" t="s">
        <v>17</v>
      </c>
      <c r="D118" s="17"/>
      <c r="E118" s="19"/>
      <c r="F118" s="7">
        <v>73600</v>
      </c>
      <c r="G118" s="4"/>
      <c r="H118" s="6"/>
      <c r="J118" s="71"/>
    </row>
    <row r="119" spans="1:11" ht="22.5" hidden="1" customHeight="1" x14ac:dyDescent="0.25">
      <c r="A119" s="52"/>
      <c r="B119" s="47" t="s">
        <v>152</v>
      </c>
      <c r="C119" s="3" t="s">
        <v>17</v>
      </c>
      <c r="D119" s="17"/>
      <c r="E119" s="19"/>
      <c r="F119" s="7"/>
      <c r="G119" s="4"/>
      <c r="H119" s="6"/>
      <c r="J119" s="71"/>
    </row>
    <row r="120" spans="1:11" s="30" customFormat="1" ht="21.75" customHeight="1" x14ac:dyDescent="0.25">
      <c r="A120" s="57"/>
      <c r="B120" s="33" t="s">
        <v>18</v>
      </c>
      <c r="C120" s="29"/>
      <c r="D120" s="34">
        <f>D87+D88+D89+D90+D91+D92+D93+D94+D95+D96+D97+D98+D99+D100+D101+D102+D103+D104+D105+D106+D107+D108+D109+D110+D111+D112+D113+D114+D115+D116+D117+D118</f>
        <v>175998</v>
      </c>
      <c r="E120" s="34">
        <f t="shared" ref="E120:H120" si="11">E87+E88+E89+E90+E91+E92+E93+E94+E95+E96+E97+E98+E99+E100+E101+E102+E103+E104+E105+E106+E107+E108+E109+E110+E111+E112+E113+E114+E115+E116+E117+E118</f>
        <v>12584108.289999999</v>
      </c>
      <c r="F120" s="34">
        <f t="shared" si="11"/>
        <v>9049087</v>
      </c>
      <c r="G120" s="34">
        <f t="shared" si="11"/>
        <v>0</v>
      </c>
      <c r="H120" s="34">
        <f t="shared" si="11"/>
        <v>20828469.289999999</v>
      </c>
      <c r="J120" s="72">
        <f>F113+F112+F103+F102+F99+F114+F115+F116+E113+F104-24000</f>
        <v>2427285</v>
      </c>
      <c r="K120" s="30">
        <v>2628954</v>
      </c>
    </row>
    <row r="121" spans="1:11" ht="18.75" x14ac:dyDescent="0.2">
      <c r="A121" s="112" t="s">
        <v>76</v>
      </c>
      <c r="B121" s="113"/>
      <c r="C121" s="113"/>
      <c r="D121" s="113"/>
      <c r="E121" s="113"/>
      <c r="F121" s="113"/>
      <c r="G121" s="113"/>
      <c r="H121" s="114"/>
      <c r="K121" s="71">
        <f>K120-J120</f>
        <v>201669</v>
      </c>
    </row>
    <row r="122" spans="1:11" ht="51" customHeight="1" x14ac:dyDescent="0.25">
      <c r="A122" s="52">
        <v>74</v>
      </c>
      <c r="B122" s="46" t="s">
        <v>77</v>
      </c>
      <c r="C122" s="3" t="s">
        <v>13</v>
      </c>
      <c r="D122" s="10"/>
      <c r="E122" s="13"/>
      <c r="F122" s="6">
        <v>5405015</v>
      </c>
      <c r="G122" s="4"/>
      <c r="H122" s="20">
        <f>D122+E122+F122+G122</f>
        <v>5405015</v>
      </c>
    </row>
    <row r="123" spans="1:11" ht="49.5" customHeight="1" x14ac:dyDescent="0.25">
      <c r="A123" s="52">
        <v>75</v>
      </c>
      <c r="B123" s="46" t="s">
        <v>78</v>
      </c>
      <c r="C123" s="3" t="s">
        <v>13</v>
      </c>
      <c r="D123" s="10"/>
      <c r="E123" s="13"/>
      <c r="F123" s="6"/>
      <c r="G123" s="4">
        <v>200000</v>
      </c>
      <c r="H123" s="20">
        <f t="shared" ref="H123:H126" si="12">D123+E123+F123+G123</f>
        <v>200000</v>
      </c>
    </row>
    <row r="124" spans="1:11" ht="18.75" customHeight="1" x14ac:dyDescent="0.25">
      <c r="A124" s="52">
        <v>76</v>
      </c>
      <c r="B124" s="46" t="s">
        <v>79</v>
      </c>
      <c r="C124" s="3" t="s">
        <v>13</v>
      </c>
      <c r="D124" s="10"/>
      <c r="E124" s="13"/>
      <c r="F124" s="6">
        <v>40000</v>
      </c>
      <c r="G124" s="4"/>
      <c r="H124" s="20">
        <f t="shared" si="12"/>
        <v>40000</v>
      </c>
    </row>
    <row r="125" spans="1:11" ht="23.25" customHeight="1" x14ac:dyDescent="0.25">
      <c r="A125" s="52">
        <v>77</v>
      </c>
      <c r="B125" s="47" t="s">
        <v>80</v>
      </c>
      <c r="C125" s="3" t="s">
        <v>17</v>
      </c>
      <c r="D125" s="10"/>
      <c r="E125" s="13"/>
      <c r="F125" s="6">
        <v>18706</v>
      </c>
      <c r="G125" s="4"/>
      <c r="H125" s="20">
        <f t="shared" si="12"/>
        <v>18706</v>
      </c>
    </row>
    <row r="126" spans="1:11" ht="49.5" customHeight="1" x14ac:dyDescent="0.25">
      <c r="A126" s="52">
        <v>78</v>
      </c>
      <c r="B126" s="47" t="s">
        <v>81</v>
      </c>
      <c r="C126" s="3" t="s">
        <v>17</v>
      </c>
      <c r="D126" s="10"/>
      <c r="E126" s="13"/>
      <c r="F126" s="7">
        <f>195000+60000</f>
        <v>255000</v>
      </c>
      <c r="G126" s="4"/>
      <c r="H126" s="20">
        <f t="shared" si="12"/>
        <v>255000</v>
      </c>
    </row>
    <row r="127" spans="1:11" ht="24.75" customHeight="1" x14ac:dyDescent="0.25">
      <c r="A127" s="56"/>
      <c r="B127" s="33" t="s">
        <v>18</v>
      </c>
      <c r="C127" s="28"/>
      <c r="D127" s="18">
        <f>D122+D123+D124+D125+D126</f>
        <v>0</v>
      </c>
      <c r="E127" s="18">
        <f t="shared" ref="E127:H127" si="13">E122+E123+E124+E125+E126</f>
        <v>0</v>
      </c>
      <c r="F127" s="18">
        <f t="shared" si="13"/>
        <v>5718721</v>
      </c>
      <c r="G127" s="18">
        <f t="shared" si="13"/>
        <v>200000</v>
      </c>
      <c r="H127" s="18">
        <f t="shared" si="13"/>
        <v>5918721</v>
      </c>
    </row>
    <row r="128" spans="1:11" ht="18.75" x14ac:dyDescent="0.2">
      <c r="A128" s="112" t="s">
        <v>82</v>
      </c>
      <c r="B128" s="113"/>
      <c r="C128" s="113"/>
      <c r="D128" s="113"/>
      <c r="E128" s="113"/>
      <c r="F128" s="113"/>
      <c r="G128" s="113"/>
      <c r="H128" s="114"/>
    </row>
    <row r="129" spans="1:10" ht="48" customHeight="1" x14ac:dyDescent="0.25">
      <c r="A129" s="52">
        <v>79</v>
      </c>
      <c r="B129" s="46" t="s">
        <v>83</v>
      </c>
      <c r="C129" s="3" t="s">
        <v>58</v>
      </c>
      <c r="D129" s="4">
        <v>500000</v>
      </c>
      <c r="E129" s="14"/>
      <c r="F129" s="6">
        <v>120000</v>
      </c>
      <c r="G129" s="4"/>
      <c r="H129" s="6">
        <f>D129+E129+F129+G129</f>
        <v>620000</v>
      </c>
    </row>
    <row r="130" spans="1:10" ht="80.25" customHeight="1" x14ac:dyDescent="0.25">
      <c r="A130" s="52">
        <v>80</v>
      </c>
      <c r="B130" s="46" t="s">
        <v>84</v>
      </c>
      <c r="C130" s="3" t="s">
        <v>13</v>
      </c>
      <c r="D130" s="4"/>
      <c r="E130" s="14"/>
      <c r="F130" s="6">
        <v>794580</v>
      </c>
      <c r="G130" s="4"/>
      <c r="H130" s="6">
        <f t="shared" ref="H130:H131" si="14">D130+E130+F130+G130</f>
        <v>794580</v>
      </c>
    </row>
    <row r="131" spans="1:10" ht="30.75" customHeight="1" x14ac:dyDescent="0.25">
      <c r="A131" s="52">
        <v>81</v>
      </c>
      <c r="B131" s="46" t="s">
        <v>85</v>
      </c>
      <c r="C131" s="3" t="s">
        <v>13</v>
      </c>
      <c r="D131" s="4"/>
      <c r="E131" s="14"/>
      <c r="F131" s="6">
        <v>206750</v>
      </c>
      <c r="G131" s="4">
        <v>49500</v>
      </c>
      <c r="H131" s="6">
        <f t="shared" si="14"/>
        <v>256250</v>
      </c>
    </row>
    <row r="132" spans="1:10" ht="21.75" customHeight="1" x14ac:dyDescent="0.2">
      <c r="A132" s="52"/>
      <c r="B132" s="33" t="s">
        <v>18</v>
      </c>
      <c r="C132" s="28"/>
      <c r="D132" s="16">
        <f>SUM(D129:D131)</f>
        <v>500000</v>
      </c>
      <c r="E132" s="16">
        <f>SUM(E129:E131)</f>
        <v>0</v>
      </c>
      <c r="F132" s="16">
        <f>SUM(F129:F131)</f>
        <v>1121330</v>
      </c>
      <c r="G132" s="16">
        <f>SUM(G129:G131)</f>
        <v>49500</v>
      </c>
      <c r="H132" s="16">
        <f>SUM(H129:H131)</f>
        <v>1670830</v>
      </c>
    </row>
    <row r="133" spans="1:10" ht="18.75" x14ac:dyDescent="0.3">
      <c r="A133" s="149" t="s">
        <v>86</v>
      </c>
      <c r="B133" s="150"/>
      <c r="C133" s="150"/>
      <c r="D133" s="150"/>
      <c r="E133" s="150"/>
      <c r="F133" s="150"/>
      <c r="G133" s="150"/>
      <c r="H133" s="151"/>
    </row>
    <row r="134" spans="1:10" ht="80.25" customHeight="1" x14ac:dyDescent="0.25">
      <c r="A134" s="52">
        <v>82</v>
      </c>
      <c r="B134" s="46" t="s">
        <v>87</v>
      </c>
      <c r="C134" s="3" t="s">
        <v>13</v>
      </c>
      <c r="D134" s="4"/>
      <c r="E134" s="14">
        <v>1450000</v>
      </c>
      <c r="F134" s="6"/>
      <c r="G134" s="4"/>
      <c r="H134" s="6">
        <f>D134+E134+F134+G134</f>
        <v>1450000</v>
      </c>
    </row>
    <row r="135" spans="1:10" ht="51" customHeight="1" x14ac:dyDescent="0.25">
      <c r="A135" s="52">
        <v>83</v>
      </c>
      <c r="B135" s="47" t="s">
        <v>88</v>
      </c>
      <c r="C135" s="3" t="s">
        <v>17</v>
      </c>
      <c r="D135" s="10"/>
      <c r="E135" s="14"/>
      <c r="F135" s="6">
        <v>374750</v>
      </c>
      <c r="G135" s="4"/>
      <c r="H135" s="6">
        <f t="shared" ref="H135:H139" si="15">D135+E135+F135+G135</f>
        <v>374750</v>
      </c>
      <c r="J135" s="81">
        <f>F135+F136+F137+F138+F139</f>
        <v>1862500</v>
      </c>
    </row>
    <row r="136" spans="1:10" ht="48" customHeight="1" x14ac:dyDescent="0.25">
      <c r="A136" s="52">
        <v>84</v>
      </c>
      <c r="B136" s="47" t="s">
        <v>150</v>
      </c>
      <c r="C136" s="3" t="s">
        <v>17</v>
      </c>
      <c r="D136" s="10"/>
      <c r="E136" s="14"/>
      <c r="F136" s="6">
        <v>374750</v>
      </c>
      <c r="G136" s="4"/>
      <c r="H136" s="6">
        <f t="shared" si="15"/>
        <v>374750</v>
      </c>
    </row>
    <row r="137" spans="1:10" ht="46.5" customHeight="1" x14ac:dyDescent="0.25">
      <c r="A137" s="52">
        <v>85</v>
      </c>
      <c r="B137" s="47" t="s">
        <v>89</v>
      </c>
      <c r="C137" s="3" t="s">
        <v>90</v>
      </c>
      <c r="D137" s="10"/>
      <c r="E137" s="14"/>
      <c r="F137" s="6">
        <v>364000</v>
      </c>
      <c r="G137" s="4"/>
      <c r="H137" s="6">
        <f t="shared" si="15"/>
        <v>364000</v>
      </c>
    </row>
    <row r="138" spans="1:10" ht="64.5" customHeight="1" x14ac:dyDescent="0.25">
      <c r="A138" s="52">
        <v>86</v>
      </c>
      <c r="B138" s="47" t="s">
        <v>91</v>
      </c>
      <c r="C138" s="3" t="s">
        <v>17</v>
      </c>
      <c r="D138" s="10"/>
      <c r="E138" s="14"/>
      <c r="F138" s="6">
        <v>374250</v>
      </c>
      <c r="G138" s="4"/>
      <c r="H138" s="6">
        <f>D138+E138+F138+G138</f>
        <v>374250</v>
      </c>
    </row>
    <row r="139" spans="1:10" ht="64.5" customHeight="1" x14ac:dyDescent="0.25">
      <c r="A139" s="52">
        <v>87</v>
      </c>
      <c r="B139" s="47" t="s">
        <v>92</v>
      </c>
      <c r="C139" s="3" t="s">
        <v>17</v>
      </c>
      <c r="D139" s="10"/>
      <c r="E139" s="14"/>
      <c r="F139" s="6">
        <v>374750</v>
      </c>
      <c r="G139" s="4"/>
      <c r="H139" s="6">
        <f t="shared" si="15"/>
        <v>374750</v>
      </c>
    </row>
    <row r="140" spans="1:10" ht="21.75" customHeight="1" x14ac:dyDescent="0.25">
      <c r="A140" s="52"/>
      <c r="B140" s="33" t="s">
        <v>18</v>
      </c>
      <c r="C140" s="28"/>
      <c r="D140" s="18">
        <f>SUM(D134:D139)</f>
        <v>0</v>
      </c>
      <c r="E140" s="18">
        <f>SUM(E134:E139)</f>
        <v>1450000</v>
      </c>
      <c r="F140" s="18">
        <f>SUM(F134:F139)</f>
        <v>1862500</v>
      </c>
      <c r="G140" s="18">
        <f t="shared" ref="G140" si="16">SUM(G134:G139)</f>
        <v>0</v>
      </c>
      <c r="H140" s="18">
        <f>SUM(H134:H139)</f>
        <v>3312500</v>
      </c>
    </row>
    <row r="141" spans="1:10" ht="18.75" x14ac:dyDescent="0.2">
      <c r="A141" s="112" t="s">
        <v>93</v>
      </c>
      <c r="B141" s="113"/>
      <c r="C141" s="113"/>
      <c r="D141" s="113"/>
      <c r="E141" s="113"/>
      <c r="F141" s="113"/>
      <c r="G141" s="113"/>
      <c r="H141" s="114"/>
    </row>
    <row r="142" spans="1:10" ht="49.5" customHeight="1" x14ac:dyDescent="0.25">
      <c r="A142" s="52">
        <v>88</v>
      </c>
      <c r="B142" s="46" t="s">
        <v>94</v>
      </c>
      <c r="C142" s="3" t="s">
        <v>58</v>
      </c>
      <c r="D142" s="21">
        <v>500000</v>
      </c>
      <c r="E142" s="22"/>
      <c r="F142" s="23">
        <v>200000</v>
      </c>
      <c r="G142" s="21"/>
      <c r="H142" s="23">
        <f>D142+E142+F142+G142</f>
        <v>700000</v>
      </c>
    </row>
    <row r="143" spans="1:10" ht="46.5" customHeight="1" x14ac:dyDescent="0.25">
      <c r="A143" s="52">
        <v>89</v>
      </c>
      <c r="B143" s="46" t="s">
        <v>95</v>
      </c>
      <c r="C143" s="3" t="s">
        <v>58</v>
      </c>
      <c r="D143" s="21"/>
      <c r="E143" s="22"/>
      <c r="F143" s="23">
        <v>555000</v>
      </c>
      <c r="G143" s="21"/>
      <c r="H143" s="23">
        <f t="shared" ref="H143:H149" si="17">D143+E143+F143+G143</f>
        <v>555000</v>
      </c>
    </row>
    <row r="144" spans="1:10" ht="35.25" customHeight="1" x14ac:dyDescent="0.25">
      <c r="A144" s="52">
        <v>90</v>
      </c>
      <c r="B144" s="46" t="s">
        <v>96</v>
      </c>
      <c r="C144" s="3" t="s">
        <v>13</v>
      </c>
      <c r="D144" s="21"/>
      <c r="E144" s="22"/>
      <c r="F144" s="23">
        <v>80450</v>
      </c>
      <c r="G144" s="21"/>
      <c r="H144" s="23">
        <f t="shared" si="17"/>
        <v>80450</v>
      </c>
    </row>
    <row r="145" spans="1:10" ht="33" customHeight="1" x14ac:dyDescent="0.25">
      <c r="A145" s="52">
        <v>91</v>
      </c>
      <c r="B145" s="46" t="s">
        <v>97</v>
      </c>
      <c r="C145" s="3" t="s">
        <v>13</v>
      </c>
      <c r="D145" s="21"/>
      <c r="E145" s="22"/>
      <c r="F145" s="23">
        <v>37000</v>
      </c>
      <c r="G145" s="21"/>
      <c r="H145" s="23">
        <f t="shared" si="17"/>
        <v>37000</v>
      </c>
    </row>
    <row r="146" spans="1:10" ht="42" customHeight="1" x14ac:dyDescent="0.25">
      <c r="A146" s="103">
        <v>92</v>
      </c>
      <c r="B146" s="110" t="s">
        <v>98</v>
      </c>
      <c r="C146" s="3" t="s">
        <v>13</v>
      </c>
      <c r="D146" s="24"/>
      <c r="E146" s="22">
        <v>993001.29</v>
      </c>
      <c r="F146" s="23"/>
      <c r="G146" s="21"/>
      <c r="H146" s="23">
        <f t="shared" si="17"/>
        <v>993001.29</v>
      </c>
    </row>
    <row r="147" spans="1:10" ht="20.25" customHeight="1" x14ac:dyDescent="0.25">
      <c r="A147" s="104"/>
      <c r="B147" s="111"/>
      <c r="C147" s="3" t="s">
        <v>17</v>
      </c>
      <c r="D147" s="24"/>
      <c r="E147" s="22"/>
      <c r="F147" s="23">
        <v>1390845</v>
      </c>
      <c r="G147" s="21"/>
      <c r="H147" s="23">
        <f t="shared" si="17"/>
        <v>1390845</v>
      </c>
    </row>
    <row r="148" spans="1:10" ht="33.75" customHeight="1" x14ac:dyDescent="0.25">
      <c r="A148" s="52">
        <v>93</v>
      </c>
      <c r="B148" s="46" t="s">
        <v>99</v>
      </c>
      <c r="C148" s="74" t="s">
        <v>13</v>
      </c>
      <c r="D148" s="24"/>
      <c r="E148" s="22"/>
      <c r="F148" s="23">
        <v>11866</v>
      </c>
      <c r="G148" s="21"/>
      <c r="H148" s="23">
        <f t="shared" si="17"/>
        <v>11866</v>
      </c>
    </row>
    <row r="149" spans="1:10" ht="20.25" customHeight="1" x14ac:dyDescent="0.25">
      <c r="A149" s="52">
        <v>94</v>
      </c>
      <c r="B149" s="47" t="s">
        <v>149</v>
      </c>
      <c r="C149" s="74" t="s">
        <v>17</v>
      </c>
      <c r="D149" s="24"/>
      <c r="E149" s="22"/>
      <c r="F149" s="75">
        <v>150000</v>
      </c>
      <c r="G149" s="21"/>
      <c r="H149" s="23">
        <f t="shared" si="17"/>
        <v>150000</v>
      </c>
    </row>
    <row r="150" spans="1:10" s="30" customFormat="1" ht="23.25" customHeight="1" x14ac:dyDescent="0.25">
      <c r="A150" s="57"/>
      <c r="B150" s="33" t="s">
        <v>18</v>
      </c>
      <c r="C150" s="28"/>
      <c r="D150" s="34">
        <f>SUM(D142:D149)</f>
        <v>500000</v>
      </c>
      <c r="E150" s="34">
        <f t="shared" ref="E150:H150" si="18">SUM(E142:E149)</f>
        <v>993001.29</v>
      </c>
      <c r="F150" s="34">
        <f t="shared" si="18"/>
        <v>2425161</v>
      </c>
      <c r="G150" s="34">
        <f t="shared" si="18"/>
        <v>0</v>
      </c>
      <c r="H150" s="34">
        <f t="shared" si="18"/>
        <v>3918162.29</v>
      </c>
    </row>
    <row r="151" spans="1:10" s="32" customFormat="1" ht="44.25" customHeight="1" x14ac:dyDescent="0.2">
      <c r="A151" s="147" t="s">
        <v>100</v>
      </c>
      <c r="B151" s="148"/>
      <c r="C151" s="78" t="s">
        <v>101</v>
      </c>
      <c r="D151" s="79">
        <f>D34+D53+D85+D120+D127+D132+D140+D150</f>
        <v>3234598</v>
      </c>
      <c r="E151" s="79">
        <f t="shared" ref="E151:H151" si="19">E34+E53+E85+E120+E127+E132+E140+E150</f>
        <v>38776028.579999998</v>
      </c>
      <c r="F151" s="79">
        <f t="shared" si="19"/>
        <v>40112747.100000001</v>
      </c>
      <c r="G151" s="79">
        <f t="shared" si="19"/>
        <v>5393168</v>
      </c>
      <c r="H151" s="79">
        <f t="shared" si="19"/>
        <v>86535817.680000007</v>
      </c>
      <c r="I151" s="31"/>
      <c r="J151" s="31"/>
    </row>
    <row r="154" spans="1:10" s="80" customFormat="1" ht="42.75" customHeight="1" x14ac:dyDescent="0.2">
      <c r="A154" s="142" t="s">
        <v>158</v>
      </c>
      <c r="B154" s="142"/>
      <c r="E154" s="84" t="s">
        <v>162</v>
      </c>
    </row>
    <row r="155" spans="1:10" ht="26.25" customHeight="1" x14ac:dyDescent="0.25">
      <c r="F155" s="77">
        <f>F151+G151</f>
        <v>45505915.100000001</v>
      </c>
      <c r="G155" t="s">
        <v>159</v>
      </c>
    </row>
    <row r="156" spans="1:10" x14ac:dyDescent="0.25">
      <c r="F156">
        <v>45469793</v>
      </c>
    </row>
    <row r="157" spans="1:10" x14ac:dyDescent="0.25">
      <c r="F157" s="77">
        <f>F155-F156</f>
        <v>36122.10000000149</v>
      </c>
    </row>
  </sheetData>
  <mergeCells count="38">
    <mergeCell ref="A154:B154"/>
    <mergeCell ref="A35:H35"/>
    <mergeCell ref="A54:H54"/>
    <mergeCell ref="A45:A46"/>
    <mergeCell ref="B45:B46"/>
    <mergeCell ref="A75:A76"/>
    <mergeCell ref="B75:B76"/>
    <mergeCell ref="A71:A72"/>
    <mergeCell ref="B71:B72"/>
    <mergeCell ref="A39:A40"/>
    <mergeCell ref="B39:B40"/>
    <mergeCell ref="A151:B151"/>
    <mergeCell ref="A133:H133"/>
    <mergeCell ref="A146:A147"/>
    <mergeCell ref="B146:B147"/>
    <mergeCell ref="A141:H141"/>
    <mergeCell ref="F1:H1"/>
    <mergeCell ref="A11:H11"/>
    <mergeCell ref="A6:A9"/>
    <mergeCell ref="B6:B9"/>
    <mergeCell ref="C6:C9"/>
    <mergeCell ref="D6:H6"/>
    <mergeCell ref="D7:H7"/>
    <mergeCell ref="F8:G8"/>
    <mergeCell ref="H8:H9"/>
    <mergeCell ref="E8:E9"/>
    <mergeCell ref="D8:D9"/>
    <mergeCell ref="A4:H4"/>
    <mergeCell ref="A86:H86"/>
    <mergeCell ref="A98:A99"/>
    <mergeCell ref="B98:B99"/>
    <mergeCell ref="A121:H121"/>
    <mergeCell ref="A128:H128"/>
    <mergeCell ref="A64:A65"/>
    <mergeCell ref="B64:B65"/>
    <mergeCell ref="A73:A74"/>
    <mergeCell ref="C17:C34"/>
    <mergeCell ref="B73:B74"/>
  </mergeCells>
  <pageMargins left="0.53" right="0.2" top="0.28999999999999998" bottom="0.35433070866141736" header="0.21" footer="0.31496062992125984"/>
  <pageSetup paperSize="9" scale="75" orientation="portrait" verticalDpi="0" r:id="rId1"/>
  <rowBreaks count="2" manualBreakCount="2">
    <brk id="44" max="7" man="1"/>
    <brk id="7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Користувач Windows</cp:lastModifiedBy>
  <cp:lastPrinted>2020-07-01T10:46:17Z</cp:lastPrinted>
  <dcterms:created xsi:type="dcterms:W3CDTF">2020-03-04T12:39:02Z</dcterms:created>
  <dcterms:modified xsi:type="dcterms:W3CDTF">2020-07-09T07:30:39Z</dcterms:modified>
</cp:coreProperties>
</file>