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480" yWindow="135" windowWidth="15195" windowHeight="7425"/>
  </bookViews>
  <sheets>
    <sheet name="додаток 7 (2)" sheetId="11" r:id="rId1"/>
  </sheets>
  <definedNames>
    <definedName name="_xlnm.Print_Area" localSheetId="0">'додаток 7 (2)'!$A$1:$J$104</definedName>
  </definedNames>
  <calcPr calcId="125725"/>
</workbook>
</file>

<file path=xl/calcChain.xml><?xml version="1.0" encoding="utf-8"?>
<calcChain xmlns="http://schemas.openxmlformats.org/spreadsheetml/2006/main">
  <c r="H40" i="11"/>
  <c r="H26"/>
  <c r="H25"/>
  <c r="G25"/>
  <c r="I80"/>
  <c r="J80"/>
  <c r="H80"/>
  <c r="I21"/>
  <c r="J21" s="1"/>
  <c r="H14"/>
  <c r="H62"/>
  <c r="H91"/>
  <c r="I100"/>
  <c r="J100"/>
  <c r="H93"/>
  <c r="G93" s="1"/>
  <c r="H27"/>
  <c r="I81"/>
  <c r="J85"/>
  <c r="G85"/>
  <c r="I64"/>
  <c r="J64"/>
  <c r="G60"/>
  <c r="J88"/>
  <c r="G88"/>
  <c r="H94"/>
  <c r="I86"/>
  <c r="I14"/>
  <c r="J14" s="1"/>
  <c r="H50"/>
  <c r="H41"/>
  <c r="H35"/>
  <c r="H78"/>
  <c r="G59"/>
  <c r="J87"/>
  <c r="G87"/>
  <c r="I31"/>
  <c r="I30"/>
  <c r="J86"/>
  <c r="J84"/>
  <c r="G84"/>
  <c r="H57"/>
  <c r="H64" s="1"/>
  <c r="H18"/>
  <c r="H100" l="1"/>
  <c r="G21"/>
  <c r="I89"/>
  <c r="G89" s="1"/>
  <c r="I82"/>
  <c r="J90"/>
  <c r="I90"/>
  <c r="H15"/>
  <c r="H11" s="1"/>
  <c r="H56"/>
  <c r="I34"/>
  <c r="H34"/>
  <c r="G26"/>
  <c r="I48"/>
  <c r="J48"/>
  <c r="H48"/>
  <c r="G45"/>
  <c r="I78"/>
  <c r="J78"/>
  <c r="G100"/>
  <c r="G94"/>
  <c r="G95"/>
  <c r="G96"/>
  <c r="G97"/>
  <c r="G98"/>
  <c r="G99"/>
  <c r="G92"/>
  <c r="J31"/>
  <c r="J30"/>
  <c r="G90"/>
  <c r="G79"/>
  <c r="G80" s="1"/>
  <c r="G46"/>
  <c r="I40"/>
  <c r="J40"/>
  <c r="G40"/>
  <c r="I15"/>
  <c r="I11" s="1"/>
  <c r="J15"/>
  <c r="J11" s="1"/>
  <c r="G23"/>
  <c r="G18"/>
  <c r="G17"/>
  <c r="G16"/>
  <c r="G70"/>
  <c r="G71"/>
  <c r="G73"/>
  <c r="G74"/>
  <c r="G75"/>
  <c r="J89"/>
  <c r="J81"/>
  <c r="G37"/>
  <c r="G12"/>
  <c r="G13"/>
  <c r="G14"/>
  <c r="G19"/>
  <c r="G20"/>
  <c r="G22"/>
  <c r="G27"/>
  <c r="G28"/>
  <c r="G31"/>
  <c r="G32"/>
  <c r="G36"/>
  <c r="G38"/>
  <c r="G39"/>
  <c r="G42"/>
  <c r="G43"/>
  <c r="G44"/>
  <c r="G47"/>
  <c r="G49"/>
  <c r="G51"/>
  <c r="G52"/>
  <c r="G53"/>
  <c r="G54"/>
  <c r="G55"/>
  <c r="G57"/>
  <c r="G58"/>
  <c r="G61"/>
  <c r="G63"/>
  <c r="G65"/>
  <c r="G66"/>
  <c r="G67"/>
  <c r="G68"/>
  <c r="G69"/>
  <c r="G72"/>
  <c r="G76"/>
  <c r="G77"/>
  <c r="G81"/>
  <c r="G86"/>
  <c r="I41"/>
  <c r="J41"/>
  <c r="I91" l="1"/>
  <c r="J34"/>
  <c r="J29" s="1"/>
  <c r="G62"/>
  <c r="I56"/>
  <c r="G64"/>
  <c r="J82"/>
  <c r="J91" s="1"/>
  <c r="G30"/>
  <c r="I35"/>
  <c r="J35"/>
  <c r="G82"/>
  <c r="G41"/>
  <c r="I29"/>
  <c r="G48"/>
  <c r="G78"/>
  <c r="I50"/>
  <c r="J50"/>
  <c r="J56" l="1"/>
  <c r="J101" s="1"/>
  <c r="I101"/>
  <c r="G91"/>
  <c r="G11"/>
  <c r="G15"/>
  <c r="H29"/>
  <c r="G29" s="1"/>
  <c r="G34"/>
  <c r="G50"/>
  <c r="G35"/>
  <c r="G56" l="1"/>
  <c r="H101"/>
  <c r="G101" s="1"/>
</calcChain>
</file>

<file path=xl/sharedStrings.xml><?xml version="1.0" encoding="utf-8"?>
<sst xmlns="http://schemas.openxmlformats.org/spreadsheetml/2006/main" count="353" uniqueCount="248">
  <si>
    <t>(грн)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</si>
  <si>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</si>
  <si>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</si>
  <si>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</si>
  <si>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</si>
  <si>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</si>
  <si>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Х</t>
  </si>
  <si>
    <t>УСЬОГО</t>
  </si>
  <si>
    <t>Додаток 7</t>
  </si>
  <si>
    <t>02</t>
  </si>
  <si>
    <t>Виконавчий комітет Березанської міської ради</t>
  </si>
  <si>
    <t>Підтримка сімї та забезпечення прав дітей "Назустріч дітям" до 2020 року</t>
  </si>
  <si>
    <t>Програма профілактики та протидії злочинності в місті Березань на 2018-2020 роки " Безпечне місто"</t>
  </si>
  <si>
    <t xml:space="preserve">Програма поводження з твердими побутовими відходами в м.Березань на 2017-2020 роки (ліквідація стихійних сміттєзвалищ) </t>
  </si>
  <si>
    <t>Програма цивільного захисту населення і територій від надзвичайних ситуацій техногенного та природного характеру, забезпечення пожежної безпеки в м.Березань на 2018-2020 роки</t>
  </si>
  <si>
    <t>Інша діяльність у сфері державного управління</t>
  </si>
  <si>
    <t>0210180</t>
  </si>
  <si>
    <t>0180</t>
  </si>
  <si>
    <t>0133</t>
  </si>
  <si>
    <t>№ 349-36-VII від 13.07.2017</t>
  </si>
  <si>
    <t>від 03.08.2018 №546-51-VII</t>
  </si>
  <si>
    <t>№ 499-47-VII від 26.04.2018</t>
  </si>
  <si>
    <t>Заходи державної політики з питань дітей та їх соціального захисту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</si>
  <si>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</si>
  <si>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</si>
  <si>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Організація благоустрою населених пунктів</t>
  </si>
  <si>
    <t>Заходи із запобігання та ліквідації надзвичайних ситуацій та наслідків стихійного лиха</t>
  </si>
  <si>
    <t>0213112</t>
  </si>
  <si>
    <t>3112</t>
  </si>
  <si>
    <t>1040</t>
  </si>
  <si>
    <t>0213140</t>
  </si>
  <si>
    <t>3140</t>
  </si>
  <si>
    <t>0216020</t>
  </si>
  <si>
    <t>6020</t>
  </si>
  <si>
    <t>0620</t>
  </si>
  <si>
    <t>0216030</t>
  </si>
  <si>
    <t>6030</t>
  </si>
  <si>
    <t>0218110</t>
  </si>
  <si>
    <t>8110</t>
  </si>
  <si>
    <t>0320</t>
  </si>
  <si>
    <t>Відділ освіти виконавчого комітету Березанської міської ради</t>
  </si>
  <si>
    <t>06</t>
  </si>
  <si>
    <t>0611010</t>
  </si>
  <si>
    <t>0611020</t>
  </si>
  <si>
    <t>0611161</t>
  </si>
  <si>
    <t>0611162</t>
  </si>
  <si>
    <t>1010</t>
  </si>
  <si>
    <t>1020</t>
  </si>
  <si>
    <t>1090</t>
  </si>
  <si>
    <t>1161</t>
  </si>
  <si>
    <t>1162</t>
  </si>
  <si>
    <t>0910</t>
  </si>
  <si>
    <t>0921</t>
  </si>
  <si>
    <t>0960</t>
  </si>
  <si>
    <t>0990</t>
  </si>
  <si>
    <t>0810</t>
  </si>
  <si>
    <t>Надання дошкільної освіти</t>
  </si>
  <si>
    <t xml:space="preserve">Забезпечення діяльності інших закладів у сфері освіти </t>
  </si>
  <si>
    <t>Інші програми та заходи у сфері освіти</t>
  </si>
  <si>
    <t>08</t>
  </si>
  <si>
    <t>Управління соціального захисту населення та праці виконавчого комітету Березанської міської ради</t>
  </si>
  <si>
    <t>0813242</t>
  </si>
  <si>
    <t>0813192</t>
  </si>
  <si>
    <t>3242</t>
  </si>
  <si>
    <t>3192</t>
  </si>
  <si>
    <t>1030</t>
  </si>
  <si>
    <t>Інші заходи у сфері соціального захисту і соціального забезпечення</t>
  </si>
  <si>
    <t>Допомога зі скрутним становищем</t>
  </si>
  <si>
    <t>Програма соціального захисту учасників АТО та членів їх сімей м.Березань на 2017-2020 роки</t>
  </si>
  <si>
    <t>Допомога військовослужбовцям</t>
  </si>
  <si>
    <t>Програма з військово - патріотичного виховання та допризовної підготовки, підготовки молоді до служби в Збройних Силах України в м.Березань на 2016 - 2020 роки</t>
  </si>
  <si>
    <t>Матеріальна допомога</t>
  </si>
  <si>
    <t>Програма "Турбота" на 2016-2020 роки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</si>
  <si>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</si>
  <si>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№ 495-47-VII від 26.04.2018</t>
  </si>
  <si>
    <t>№ 430-43-VII від 19.12.2017</t>
  </si>
  <si>
    <t>11</t>
  </si>
  <si>
    <t>Сектор молоді та спорту виконавчого комітету Березанської міської ради</t>
  </si>
  <si>
    <t>1113133</t>
  </si>
  <si>
    <t>1115011</t>
  </si>
  <si>
    <t>1115012</t>
  </si>
  <si>
    <t>3133</t>
  </si>
  <si>
    <t>5011</t>
  </si>
  <si>
    <t>5012</t>
  </si>
  <si>
    <t>Інші заходи та заклади молодіжної політики</t>
  </si>
  <si>
    <t>Проведення навчально-тренувальних зборів і змагань з олімпійських видів спорту</t>
  </si>
  <si>
    <t>Проведення навчально-тренувальних зборів і змагань з неолімпійських видів спорту</t>
  </si>
  <si>
    <t>Програма національно-патріотичного виховання та допризовної підготовки, підготовки молоді до служби в Збройних Силах України в м.Березань на 2018-2021 роки</t>
  </si>
  <si>
    <t>Програма підтримки та розвитку молоді на 2015-2020 роки "Молодь Березані"</t>
  </si>
  <si>
    <t>Програма розвитку фізичної культури та спорту "Березань спортивна" на 2017-2021 роки</t>
  </si>
  <si>
    <t xml:space="preserve">№ 470-46-VII від 20.02.2018  </t>
  </si>
  <si>
    <t>№ 500-47-VII від 26.04.2018</t>
  </si>
  <si>
    <t xml:space="preserve">Комплексні програми </t>
  </si>
  <si>
    <t>Всього по програмі</t>
  </si>
  <si>
    <t>№ 469-52-VI від 29.06.2015</t>
  </si>
  <si>
    <t xml:space="preserve">до рішення Березанської міської ради                      </t>
  </si>
  <si>
    <t>0813033</t>
  </si>
  <si>
    <t>3033</t>
  </si>
  <si>
    <t>1070</t>
  </si>
  <si>
    <t>Компенсаційні виплати на пільговий проїзд автомобільним транспортом окремим категоріям громадян</t>
  </si>
  <si>
    <t>0813032</t>
  </si>
  <si>
    <t>3032</t>
  </si>
  <si>
    <t>Надання пільг окремим категоріям громадян з оплати послуг зв'язку</t>
  </si>
  <si>
    <t>0813035</t>
  </si>
  <si>
    <t>3035</t>
  </si>
  <si>
    <t>Компенсаційні виплати за пільговий проїзд окремих категорій громадян на залізничному транспорті</t>
  </si>
  <si>
    <t>0210160</t>
  </si>
  <si>
    <t>0160</t>
  </si>
  <si>
    <t>0111</t>
  </si>
  <si>
    <t>Керівництво і управління у відповідній сфері у містах (місті Києві), селищах, селах, об’єднаних територіальних громадах</t>
  </si>
  <si>
    <t>0218410</t>
  </si>
  <si>
    <t>8410</t>
  </si>
  <si>
    <t>0830</t>
  </si>
  <si>
    <t>Фінансова підтримка засобів масової інформації</t>
  </si>
  <si>
    <t>0810160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</si>
  <si>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</si>
  <si>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</si>
  <si>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</si>
  <si>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</si>
  <si>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1115041</t>
  </si>
  <si>
    <t>5041</t>
  </si>
  <si>
    <t>Утримання та фінансова підтримка спортивних споруд</t>
  </si>
  <si>
    <t>3710160</t>
  </si>
  <si>
    <t>0212010</t>
  </si>
  <si>
    <t>2010</t>
  </si>
  <si>
    <t>0731</t>
  </si>
  <si>
    <t>Багатопрофільна стаціонарна медична допомога населенню</t>
  </si>
  <si>
    <t>0212111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</si>
  <si>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</si>
  <si>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</si>
  <si>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</si>
  <si>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7640</t>
  </si>
  <si>
    <t>0470</t>
  </si>
  <si>
    <t>Заходи з енергозбереження</t>
  </si>
  <si>
    <t>Відділ культури та туризму виконавчого комітету Березанської міської ради</t>
  </si>
  <si>
    <t>1014020</t>
  </si>
  <si>
    <t>4020</t>
  </si>
  <si>
    <t>0822</t>
  </si>
  <si>
    <t>Фінансова підтримка фiлармонiй, художніх і музичних колективів, ансамблів, концертних та циркових організацій</t>
  </si>
  <si>
    <t>8230</t>
  </si>
  <si>
    <t>0218230</t>
  </si>
  <si>
    <t>0380</t>
  </si>
  <si>
    <t>Інші заходи громадського порядку та безпеки</t>
  </si>
  <si>
    <t>№ 723-65-VII від 18.04.2019</t>
  </si>
  <si>
    <t>Програма розвитку футболу в м. Березань на 2018-2022 роки</t>
  </si>
  <si>
    <t>Програма фінансової підтримки комунальних підприємств м.Березань на 2017-2020 роки</t>
  </si>
  <si>
    <t>1100</t>
  </si>
  <si>
    <t>1011100</t>
  </si>
  <si>
    <t>№ 749-67-VII від 16.05.2019</t>
  </si>
  <si>
    <t>Програма будівництва, реконструкції та ремонту об`єктів інфраструктури м.Березань на 2017-2020 роки</t>
  </si>
  <si>
    <t>0813104</t>
  </si>
  <si>
    <t>3104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</si>
  <si>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</si>
  <si>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0217640</t>
  </si>
  <si>
    <t xml:space="preserve">Програма з відзначення державних свят пам"ятних дат та заходів обласного і міського значення  на 2019 рік </t>
  </si>
  <si>
    <t>Секретар ради</t>
  </si>
  <si>
    <t>Код Функціональної класифікації видатків та кредитування бюджету</t>
  </si>
  <si>
    <r>
      <t xml:space="preserve">Програма з відзначення державних та професійних свят, ювілейних дат, заохочення за заслуги перед містом Березань, </t>
    </r>
    <r>
      <rPr>
        <i/>
        <u/>
        <sz val="11"/>
        <rFont val="Times New Roman"/>
        <family val="1"/>
        <charset val="204"/>
      </rPr>
      <t xml:space="preserve">здійснення представницьких </t>
    </r>
    <r>
      <rPr>
        <sz val="11"/>
        <rFont val="Times New Roman"/>
        <family val="1"/>
        <charset val="204"/>
      </rPr>
      <t xml:space="preserve">та інших заходів на 2017-2021роки </t>
    </r>
  </si>
  <si>
    <t>№ 886-78-VII від 07.11.2019</t>
  </si>
  <si>
    <t>№ 884-78-VII від 07.11.2019</t>
  </si>
  <si>
    <t>Розподіл витрат місцевого бюджету на реалізацію місцевих/регіональних програм у 2020 році</t>
  </si>
  <si>
    <t>7442</t>
  </si>
  <si>
    <t>3031</t>
  </si>
  <si>
    <t>0212144</t>
  </si>
  <si>
    <t>2144</t>
  </si>
  <si>
    <t>0763</t>
  </si>
  <si>
    <t>Централізовані заходи з лікування хворих на цукровий та нецукровий діабет</t>
  </si>
  <si>
    <t>0813031</t>
  </si>
  <si>
    <t>0217442</t>
  </si>
  <si>
    <t>01216030</t>
  </si>
  <si>
    <t>Програма з організації громадських та інших робіт тимчасового характеру на 2019-2020 роки у територіальній громаді міста обласного значення Березань</t>
  </si>
  <si>
    <t>від 21.12.2018 №620-57-VII</t>
  </si>
  <si>
    <t>Надання інших пільг окремим категоріям громадян відповідно до законодавства</t>
  </si>
  <si>
    <t>Інші заходи та заклади молодіжної політики (військомат)</t>
  </si>
  <si>
    <t>3719770</t>
  </si>
  <si>
    <t>9770</t>
  </si>
  <si>
    <t xml:space="preserve">Інші субвенції з місцевого бюджету </t>
  </si>
  <si>
    <t>0456</t>
  </si>
  <si>
    <t>Утримання та розвиток інших об’єктів транспортної інфраструктури</t>
  </si>
  <si>
    <t>0217520</t>
  </si>
  <si>
    <t>7520</t>
  </si>
  <si>
    <t>0460</t>
  </si>
  <si>
    <t>Реалізація Національної програми інформатизації</t>
  </si>
  <si>
    <t>0617521</t>
  </si>
  <si>
    <t>7521</t>
  </si>
  <si>
    <t>0461</t>
  </si>
  <si>
    <t>0817520</t>
  </si>
  <si>
    <t>1017520</t>
  </si>
  <si>
    <t>1117520</t>
  </si>
  <si>
    <t>3717520</t>
  </si>
  <si>
    <t>Реалізація Національної програми інформатизації по УСЗНП (0160)</t>
  </si>
  <si>
    <t>Реалізація Національної програми інформатизації по терцентру (3104)</t>
  </si>
  <si>
    <t>Реалізація Національної програми інформатизації по керівництву (0160)</t>
  </si>
  <si>
    <t>Реалізація Національної програми інформатизації по заходах та закладаї молодіжної політики ( 3133)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</si>
  <si>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</si>
  <si>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</si>
  <si>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</si>
  <si>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№ 910-80-VII від 28.11.2019</t>
  </si>
  <si>
    <t>№ 914-80-VII від 28.11.2019</t>
  </si>
  <si>
    <t>Довічна стипендія</t>
  </si>
  <si>
    <t>Програма «Членські внески» на 2020 рік</t>
  </si>
  <si>
    <t>0217680</t>
  </si>
  <si>
    <t>7680</t>
  </si>
  <si>
    <t>0490</t>
  </si>
  <si>
    <t>Членські внески до асоціацій органів місцевого самоврядування</t>
  </si>
  <si>
    <t>Програма організації допомоги діяльності Березанському відділенню поліції Переяслав-Хмельницького  відділу поліції  Головного управління Національної поліції в Київській області в забезпеченні охорони публічного порядку, безпеки громадян, профілактики злочинності на території міста на 2019 - 2021роки</t>
  </si>
  <si>
    <t>Програма  "Висвітлення діяльності Березанської міської ради та її виконавчого комітету в ЗМІ на 2020"</t>
  </si>
  <si>
    <t>Програма Здоров`я на 2019 - 2020 роки</t>
  </si>
  <si>
    <t>№ 901-79-VII від 14.11.2019</t>
  </si>
  <si>
    <t>Програма розвитку системи освіти міста Березань на 2018-2020 роки</t>
  </si>
  <si>
    <t>№ 751-67-VII від 16.05.2019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</si>
  <si>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</si>
  <si>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</si>
  <si>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</si>
  <si>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Надання загальної середньої освіти закладами загальної середньої освіти (у тому числі з дошкільними підрозділами (відділеннями, групами))</t>
  </si>
  <si>
    <t xml:space="preserve">Реалізація Національної програми інформатизації </t>
  </si>
  <si>
    <t>Надання спеціальної освіти мистецькими школами</t>
  </si>
  <si>
    <t>Олег СИВАК</t>
  </si>
  <si>
    <t>Найменування місцевої / регіональної програми</t>
  </si>
  <si>
    <t>Дата І номер документа, яким затверджено (внесено зміни) місцеву регіональну програму</t>
  </si>
  <si>
    <t>Програма інформатизації виконавчого комітету Березанської міської ради на 2019 - 2022 роки</t>
  </si>
  <si>
    <t>(код бюджету)</t>
  </si>
  <si>
    <t>"Про бюджет Березанської міської об’єднаної територіальної громади на 2020 рік"</t>
  </si>
  <si>
    <t>Програма підвищення енегроефективності та зменшення споживання енергоносіїв м.Березань на 2017-2020 роки</t>
  </si>
  <si>
    <t>Програма "Централізовані заходи з лікування хворих на цукровий діабет" на 2020 рік</t>
  </si>
  <si>
    <t>6013</t>
  </si>
  <si>
    <t xml:space="preserve">«Питна вода міста Березань на 2018-2020 роки» </t>
  </si>
  <si>
    <t>0216013</t>
  </si>
  <si>
    <t>Забезпечення діяльності водопровідно-каналізаційного господарства</t>
  </si>
  <si>
    <t>Програма фінансування пільг з послуг звязку та інших передбачених законодавством пільг окремим категоріям громадян на 2020-2022 роки</t>
  </si>
  <si>
    <t>№ 947-82-VII від 24.12.2019</t>
  </si>
  <si>
    <t>Програма фінансування пільгового проїзду автомобільним транспортом загального користування на 2020-2022 роки</t>
  </si>
  <si>
    <t>№ 948-82-VII від 24.12.2019</t>
  </si>
  <si>
    <t>№ 959-82-VII від 24.12.2019</t>
  </si>
  <si>
    <t>№ 946-82-VII від 24.12.2019</t>
  </si>
  <si>
    <t>Забезпечення діяльності водопровідно-каналізаційного господарства Березань</t>
  </si>
  <si>
    <t>Забезпечення діяльності водопровідно-каналізаційного господарства Лехнівка</t>
  </si>
  <si>
    <t>Реалізація Національної програми інформатизації 0160</t>
  </si>
  <si>
    <t>Реалізація Національної програми інформатизації 6020</t>
  </si>
  <si>
    <t>від 04.02.2020 № 982-84-VII</t>
  </si>
  <si>
    <t>№ 977-84-VII від 04.02.2020</t>
  </si>
  <si>
    <t>№ 978-84-VII від 04.02.2020</t>
  </si>
  <si>
    <t>№ 979-84 -VII від 04.02.2020</t>
  </si>
  <si>
    <t>№ 980-84-VII від 04.02.2020</t>
  </si>
  <si>
    <t>№ 981-84-VII від 04.02.2020</t>
  </si>
  <si>
    <t>№ 972-84-VII від 04.02.2020</t>
  </si>
  <si>
    <t>«Програма проведення заходів та робіт з територіальної оборони та мобілізаційної підготовки місцевого значення Березанського міського військового комісаріату на 2020 рік»</t>
  </si>
  <si>
    <t>«Програма проведення заходів та робіт з територіальної оборони та мобілізаційної підготовки місцевого значення 5-ої стрілецької роти другого батальйону військової частини 3066 Національної гвардії України на 2020 рік»</t>
  </si>
</sst>
</file>

<file path=xl/styles.xml><?xml version="1.0" encoding="utf-8"?>
<styleSheet xmlns="http://schemas.openxmlformats.org/spreadsheetml/2006/main">
  <numFmts count="4">
    <numFmt numFmtId="43" formatCode="_-* #,##0.00\ _₴_-;\-* #,##0.00\ _₴_-;_-* &quot;-&quot;??\ _₴_-;_-@_-"/>
    <numFmt numFmtId="164" formatCode="_-* #,##0.00\ _г_р_н_._-;\-* #,##0.00\ _г_р_н_._-;_-* &quot;-&quot;??\ _г_р_н_._-;_-@_-"/>
    <numFmt numFmtId="165" formatCode="#,##0.0"/>
    <numFmt numFmtId="166" formatCode="_-* #,##0\ _₴_-;\-* #,##0\ _₴_-;_-* &quot;-&quot;??\ _₴_-;_-@_-"/>
  </numFmts>
  <fonts count="34">
    <font>
      <sz val="10"/>
      <name val="Arial Cyr"/>
      <charset val="204"/>
    </font>
    <font>
      <sz val="10"/>
      <name val="Arial Cyr"/>
      <charset val="204"/>
    </font>
    <font>
      <sz val="10"/>
      <color indexed="9"/>
      <name val="Calibri"/>
      <family val="2"/>
      <charset val="204"/>
    </font>
    <font>
      <sz val="10"/>
      <color indexed="62"/>
      <name val="Calibri"/>
      <family val="2"/>
      <charset val="204"/>
    </font>
    <font>
      <b/>
      <sz val="10"/>
      <color indexed="63"/>
      <name val="Calibri"/>
      <family val="2"/>
      <charset val="204"/>
    </font>
    <font>
      <b/>
      <sz val="10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Calibri"/>
      <family val="2"/>
      <charset val="204"/>
    </font>
    <font>
      <sz val="10"/>
      <color indexed="20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2"/>
      <name val="Calibri"/>
      <family val="2"/>
      <charset val="204"/>
    </font>
    <font>
      <sz val="10"/>
      <color indexed="10"/>
      <name val="Calibri"/>
      <family val="2"/>
      <charset val="204"/>
    </font>
    <font>
      <sz val="10"/>
      <color indexed="17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Arial Cyr"/>
      <charset val="204"/>
    </font>
    <font>
      <u/>
      <sz val="11"/>
      <name val="Times New Roman"/>
      <family val="1"/>
      <charset val="204"/>
    </font>
    <font>
      <u/>
      <sz val="11"/>
      <name val="Arial Cyr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6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18" fillId="0" borderId="0">
      <alignment vertical="top"/>
    </xf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7" fillId="3" borderId="0" applyNumberFormat="0" applyBorder="0" applyAlignment="0" applyProtection="0"/>
  </cellStyleXfs>
  <cellXfs count="184">
    <xf numFmtId="0" fontId="0" fillId="0" borderId="0" xfId="0"/>
    <xf numFmtId="0" fontId="19" fillId="0" borderId="0" xfId="0" applyFont="1" applyFill="1" applyAlignment="1">
      <alignment horizontal="center" vertical="center"/>
    </xf>
    <xf numFmtId="165" fontId="24" fillId="0" borderId="10" xfId="0" applyNumberFormat="1" applyFont="1" applyFill="1" applyBorder="1" applyAlignment="1">
      <alignment horizontal="center" vertical="center" wrapText="1"/>
    </xf>
    <xf numFmtId="165" fontId="20" fillId="0" borderId="10" xfId="14" applyNumberFormat="1" applyFont="1" applyFill="1" applyBorder="1" applyAlignment="1">
      <alignment horizontal="left" vertical="center" wrapText="1"/>
    </xf>
    <xf numFmtId="165" fontId="23" fillId="0" borderId="10" xfId="0" applyNumberFormat="1" applyFont="1" applyFill="1" applyBorder="1" applyAlignment="1">
      <alignment horizontal="center" vertical="center" wrapText="1"/>
    </xf>
    <xf numFmtId="165" fontId="26" fillId="0" borderId="10" xfId="14" applyNumberFormat="1" applyFont="1" applyFill="1" applyBorder="1" applyAlignment="1">
      <alignment horizontal="left" vertical="center" wrapText="1"/>
    </xf>
    <xf numFmtId="49" fontId="20" fillId="0" borderId="10" xfId="0" applyNumberFormat="1" applyFont="1" applyFill="1" applyBorder="1" applyAlignment="1">
      <alignment vertical="center"/>
    </xf>
    <xf numFmtId="49" fontId="23" fillId="0" borderId="10" xfId="0" applyNumberFormat="1" applyFont="1" applyFill="1" applyBorder="1" applyAlignment="1">
      <alignment horizontal="center" vertical="center"/>
    </xf>
    <xf numFmtId="49" fontId="23" fillId="0" borderId="10" xfId="0" applyNumberFormat="1" applyFont="1" applyFill="1" applyBorder="1" applyAlignment="1">
      <alignment vertical="center"/>
    </xf>
    <xf numFmtId="0" fontId="20" fillId="0" borderId="10" xfId="0" applyNumberFormat="1" applyFont="1" applyFill="1" applyBorder="1" applyAlignment="1">
      <alignment vertical="center" wrapText="1"/>
    </xf>
    <xf numFmtId="0" fontId="19" fillId="0" borderId="0" xfId="0" applyFont="1" applyFill="1"/>
    <xf numFmtId="49" fontId="20" fillId="0" borderId="10" xfId="0" applyNumberFormat="1" applyFont="1" applyFill="1" applyBorder="1" applyAlignment="1">
      <alignment horizontal="center" vertical="center" wrapText="1"/>
    </xf>
    <xf numFmtId="165" fontId="20" fillId="0" borderId="10" xfId="0" applyNumberFormat="1" applyFont="1" applyFill="1" applyBorder="1" applyAlignment="1">
      <alignment horizontal="center" vertical="center" wrapText="1"/>
    </xf>
    <xf numFmtId="165" fontId="26" fillId="0" borderId="10" xfId="0" applyNumberFormat="1" applyFont="1" applyFill="1" applyBorder="1" applyAlignment="1">
      <alignment horizontal="center" vertical="center" wrapText="1"/>
    </xf>
    <xf numFmtId="165" fontId="20" fillId="0" borderId="10" xfId="0" applyNumberFormat="1" applyFont="1" applyFill="1" applyBorder="1" applyAlignment="1">
      <alignment horizontal="left" vertical="center" wrapText="1"/>
    </xf>
    <xf numFmtId="0" fontId="23" fillId="0" borderId="10" xfId="0" applyFont="1" applyFill="1" applyBorder="1" applyAlignment="1">
      <alignment vertical="center" wrapText="1"/>
    </xf>
    <xf numFmtId="49" fontId="23" fillId="0" borderId="11" xfId="0" applyNumberFormat="1" applyFont="1" applyFill="1" applyBorder="1" applyAlignment="1">
      <alignment vertical="center"/>
    </xf>
    <xf numFmtId="0" fontId="27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43" fontId="19" fillId="0" borderId="0" xfId="0" applyNumberFormat="1" applyFont="1" applyFill="1" applyAlignment="1">
      <alignment horizontal="center" vertical="center"/>
    </xf>
    <xf numFmtId="49" fontId="19" fillId="0" borderId="0" xfId="0" applyNumberFormat="1" applyFont="1" applyFill="1"/>
    <xf numFmtId="49" fontId="19" fillId="0" borderId="0" xfId="0" applyNumberFormat="1" applyFont="1" applyFill="1" applyAlignment="1">
      <alignment horizontal="right"/>
    </xf>
    <xf numFmtId="49" fontId="23" fillId="0" borderId="10" xfId="0" applyNumberFormat="1" applyFont="1" applyFill="1" applyBorder="1" applyAlignment="1">
      <alignment horizontal="center" vertical="top" wrapText="1"/>
    </xf>
    <xf numFmtId="0" fontId="24" fillId="0" borderId="10" xfId="0" quotePrefix="1" applyFont="1" applyFill="1" applyBorder="1" applyAlignment="1">
      <alignment horizontal="center" vertical="center"/>
    </xf>
    <xf numFmtId="49" fontId="27" fillId="0" borderId="0" xfId="0" applyNumberFormat="1" applyFont="1" applyFill="1"/>
    <xf numFmtId="0" fontId="19" fillId="0" borderId="0" xfId="0" applyFont="1" applyFill="1" applyBorder="1" applyAlignment="1">
      <alignment horizontal="center" vertical="center"/>
    </xf>
    <xf numFmtId="0" fontId="20" fillId="0" borderId="10" xfId="0" quotePrefix="1" applyFont="1" applyFill="1" applyBorder="1" applyAlignment="1">
      <alignment horizontal="left" vertical="center" wrapText="1"/>
    </xf>
    <xf numFmtId="0" fontId="23" fillId="0" borderId="10" xfId="0" applyFont="1" applyFill="1" applyBorder="1" applyAlignment="1">
      <alignment horizontal="center" vertical="center" wrapText="1"/>
    </xf>
    <xf numFmtId="49" fontId="20" fillId="0" borderId="11" xfId="0" applyNumberFormat="1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wrapText="1"/>
    </xf>
    <xf numFmtId="0" fontId="23" fillId="0" borderId="10" xfId="0" applyFont="1" applyFill="1" applyBorder="1" applyAlignment="1">
      <alignment horizontal="justify" wrapText="1"/>
    </xf>
    <xf numFmtId="0" fontId="30" fillId="0" borderId="10" xfId="0" applyFont="1" applyFill="1" applyBorder="1" applyAlignment="1">
      <alignment horizontal="left" vertical="center" wrapText="1"/>
    </xf>
    <xf numFmtId="0" fontId="30" fillId="0" borderId="10" xfId="0" applyFont="1" applyFill="1" applyBorder="1" applyAlignment="1">
      <alignment horizontal="justify" vertical="center" wrapText="1"/>
    </xf>
    <xf numFmtId="165" fontId="23" fillId="0" borderId="12" xfId="0" applyNumberFormat="1" applyFont="1" applyFill="1" applyBorder="1" applyAlignment="1">
      <alignment horizontal="center" vertical="center" wrapText="1"/>
    </xf>
    <xf numFmtId="165" fontId="24" fillId="0" borderId="12" xfId="0" applyNumberFormat="1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left" vertical="center"/>
    </xf>
    <xf numFmtId="0" fontId="20" fillId="0" borderId="10" xfId="0" applyFont="1" applyFill="1" applyBorder="1" applyAlignment="1">
      <alignment vertical="center" wrapText="1"/>
    </xf>
    <xf numFmtId="0" fontId="20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vertical="center"/>
    </xf>
    <xf numFmtId="49" fontId="20" fillId="0" borderId="10" xfId="0" applyNumberFormat="1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49" fontId="23" fillId="0" borderId="12" xfId="0" applyNumberFormat="1" applyFont="1" applyFill="1" applyBorder="1" applyAlignment="1">
      <alignment vertical="center"/>
    </xf>
    <xf numFmtId="49" fontId="23" fillId="0" borderId="12" xfId="0" applyNumberFormat="1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4" fillId="0" borderId="0" xfId="0" applyNumberFormat="1" applyFont="1" applyFill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left" vertical="top"/>
    </xf>
    <xf numFmtId="0" fontId="19" fillId="0" borderId="13" xfId="0" applyFont="1" applyFill="1" applyBorder="1" applyAlignment="1">
      <alignment horizontal="left" vertical="top"/>
    </xf>
    <xf numFmtId="0" fontId="19" fillId="0" borderId="14" xfId="0" applyFont="1" applyFill="1" applyBorder="1" applyAlignment="1">
      <alignment horizontal="left" vertical="top"/>
    </xf>
    <xf numFmtId="49" fontId="26" fillId="0" borderId="11" xfId="0" applyNumberFormat="1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vertical="center" wrapText="1"/>
    </xf>
    <xf numFmtId="0" fontId="19" fillId="0" borderId="10" xfId="0" applyFont="1" applyFill="1" applyBorder="1" applyAlignment="1">
      <alignment vertical="center" wrapText="1"/>
    </xf>
    <xf numFmtId="0" fontId="19" fillId="0" borderId="12" xfId="0" applyFont="1" applyFill="1" applyBorder="1" applyAlignment="1">
      <alignment horizontal="left" vertical="center"/>
    </xf>
    <xf numFmtId="0" fontId="19" fillId="0" borderId="13" xfId="0" applyFont="1" applyFill="1" applyBorder="1" applyAlignment="1">
      <alignment horizontal="left" vertical="center"/>
    </xf>
    <xf numFmtId="0" fontId="19" fillId="0" borderId="14" xfId="0" applyFont="1" applyFill="1" applyBorder="1" applyAlignment="1">
      <alignment horizontal="left" vertical="center"/>
    </xf>
    <xf numFmtId="49" fontId="23" fillId="0" borderId="12" xfId="0" applyNumberFormat="1" applyFont="1" applyFill="1" applyBorder="1" applyAlignment="1">
      <alignment vertical="center"/>
    </xf>
    <xf numFmtId="49" fontId="23" fillId="0" borderId="14" xfId="0" applyNumberFormat="1" applyFont="1" applyFill="1" applyBorder="1" applyAlignment="1">
      <alignment vertical="center"/>
    </xf>
    <xf numFmtId="49" fontId="23" fillId="0" borderId="12" xfId="0" applyNumberFormat="1" applyFont="1" applyFill="1" applyBorder="1" applyAlignment="1">
      <alignment horizontal="center" vertical="center"/>
    </xf>
    <xf numFmtId="49" fontId="23" fillId="0" borderId="14" xfId="0" applyNumberFormat="1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/>
    </xf>
    <xf numFmtId="0" fontId="23" fillId="0" borderId="12" xfId="0" applyFont="1" applyFill="1" applyBorder="1" applyAlignment="1">
      <alignment vertical="center" wrapText="1"/>
    </xf>
    <xf numFmtId="0" fontId="23" fillId="0" borderId="14" xfId="0" applyFont="1" applyFill="1" applyBorder="1" applyAlignment="1">
      <alignment vertical="center" wrapText="1"/>
    </xf>
    <xf numFmtId="0" fontId="19" fillId="0" borderId="10" xfId="0" applyFont="1" applyFill="1" applyBorder="1" applyAlignment="1">
      <alignment vertical="center"/>
    </xf>
    <xf numFmtId="0" fontId="20" fillId="0" borderId="12" xfId="0" applyFont="1" applyFill="1" applyBorder="1" applyAlignment="1">
      <alignment horizontal="left" vertical="center" wrapText="1"/>
    </xf>
    <xf numFmtId="0" fontId="19" fillId="0" borderId="13" xfId="0" applyFont="1" applyFill="1" applyBorder="1" applyAlignment="1">
      <alignment horizontal="left"/>
    </xf>
    <xf numFmtId="0" fontId="19" fillId="0" borderId="14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center" vertical="center"/>
    </xf>
    <xf numFmtId="0" fontId="19" fillId="0" borderId="13" xfId="0" applyFont="1" applyFill="1" applyBorder="1" applyAlignment="1"/>
    <xf numFmtId="0" fontId="19" fillId="0" borderId="14" xfId="0" applyFont="1" applyFill="1" applyBorder="1" applyAlignment="1"/>
    <xf numFmtId="0" fontId="20" fillId="0" borderId="12" xfId="0" applyFont="1" applyFill="1" applyBorder="1" applyAlignment="1">
      <alignment horizontal="left" vertical="top" wrapText="1"/>
    </xf>
    <xf numFmtId="49" fontId="20" fillId="0" borderId="10" xfId="0" applyNumberFormat="1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49" fontId="23" fillId="0" borderId="12" xfId="0" applyNumberFormat="1" applyFont="1" applyFill="1" applyBorder="1" applyAlignment="1">
      <alignment horizontal="center" vertical="center" wrapText="1"/>
    </xf>
    <xf numFmtId="49" fontId="23" fillId="0" borderId="13" xfId="0" applyNumberFormat="1" applyFont="1" applyFill="1" applyBorder="1" applyAlignment="1">
      <alignment horizontal="center" vertical="center" wrapText="1"/>
    </xf>
    <xf numFmtId="49" fontId="23" fillId="0" borderId="14" xfId="0" applyNumberFormat="1" applyFont="1" applyFill="1" applyBorder="1" applyAlignment="1">
      <alignment horizontal="center" vertical="center" wrapText="1"/>
    </xf>
    <xf numFmtId="49" fontId="20" fillId="0" borderId="12" xfId="0" applyNumberFormat="1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23" fillId="0" borderId="10" xfId="0" quotePrefix="1" applyFont="1" applyFill="1" applyBorder="1" applyAlignment="1">
      <alignment horizontal="left" vertical="center" wrapText="1"/>
    </xf>
    <xf numFmtId="0" fontId="20" fillId="0" borderId="0" xfId="0" applyFont="1" applyFill="1"/>
    <xf numFmtId="165" fontId="19" fillId="0" borderId="0" xfId="0" applyNumberFormat="1" applyFont="1" applyFill="1"/>
    <xf numFmtId="49" fontId="20" fillId="0" borderId="14" xfId="0" applyNumberFormat="1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vertical="center" wrapText="1"/>
    </xf>
    <xf numFmtId="0" fontId="0" fillId="0" borderId="14" xfId="0" applyFont="1" applyFill="1" applyBorder="1" applyAlignment="1">
      <alignment vertical="center" wrapText="1"/>
    </xf>
    <xf numFmtId="0" fontId="19" fillId="0" borderId="12" xfId="0" applyFont="1" applyFill="1" applyBorder="1" applyAlignment="1">
      <alignment vertical="center"/>
    </xf>
    <xf numFmtId="0" fontId="19" fillId="0" borderId="14" xfId="0" applyFont="1" applyFill="1" applyBorder="1" applyAlignment="1">
      <alignment vertical="center"/>
    </xf>
    <xf numFmtId="49" fontId="23" fillId="0" borderId="10" xfId="0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0" fontId="32" fillId="0" borderId="0" xfId="0" applyFont="1" applyFill="1" applyAlignment="1">
      <alignment horizontal="center"/>
    </xf>
    <xf numFmtId="0" fontId="33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vertical="center"/>
    </xf>
    <xf numFmtId="0" fontId="21" fillId="0" borderId="0" xfId="0" applyFont="1" applyFill="1" applyAlignment="1"/>
    <xf numFmtId="0" fontId="20" fillId="0" borderId="0" xfId="0" applyFont="1" applyFill="1" applyAlignment="1">
      <alignment horizontal="center" vertical="top"/>
    </xf>
    <xf numFmtId="0" fontId="31" fillId="0" borderId="0" xfId="0" applyFont="1" applyFill="1" applyAlignment="1">
      <alignment horizontal="center" vertical="top"/>
    </xf>
    <xf numFmtId="0" fontId="24" fillId="0" borderId="0" xfId="0" applyFont="1" applyFill="1" applyAlignment="1">
      <alignment horizontal="center" wrapText="1"/>
    </xf>
    <xf numFmtId="0" fontId="23" fillId="0" borderId="0" xfId="0" applyFont="1" applyFill="1" applyAlignment="1">
      <alignment horizontal="center" wrapText="1"/>
    </xf>
    <xf numFmtId="0" fontId="21" fillId="0" borderId="0" xfId="0" applyFont="1" applyFill="1" applyAlignment="1">
      <alignment horizontal="right"/>
    </xf>
    <xf numFmtId="0" fontId="24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49" fontId="22" fillId="0" borderId="0" xfId="0" applyNumberFormat="1" applyFont="1" applyFill="1" applyAlignment="1">
      <alignment horizontal="left"/>
    </xf>
    <xf numFmtId="0" fontId="19" fillId="0" borderId="12" xfId="0" applyFont="1" applyFill="1" applyBorder="1" applyAlignment="1">
      <alignment horizontal="center" vertical="center" textRotation="90" wrapText="1"/>
    </xf>
    <xf numFmtId="0" fontId="20" fillId="0" borderId="12" xfId="0" applyFont="1" applyFill="1" applyBorder="1" applyAlignment="1">
      <alignment horizontal="center" vertical="center" wrapText="1"/>
    </xf>
    <xf numFmtId="0" fontId="31" fillId="0" borderId="14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top" wrapText="1"/>
    </xf>
    <xf numFmtId="0" fontId="23" fillId="0" borderId="10" xfId="0" applyFont="1" applyFill="1" applyBorder="1" applyAlignment="1">
      <alignment horizontal="center" vertical="top" wrapText="1"/>
    </xf>
    <xf numFmtId="49" fontId="23" fillId="0" borderId="10" xfId="0" applyNumberFormat="1" applyFont="1" applyFill="1" applyBorder="1" applyAlignment="1">
      <alignment horizontal="center" vertical="top" wrapText="1"/>
    </xf>
    <xf numFmtId="0" fontId="24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wrapText="1"/>
    </xf>
    <xf numFmtId="0" fontId="20" fillId="0" borderId="10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wrapText="1"/>
    </xf>
    <xf numFmtId="0" fontId="21" fillId="0" borderId="15" xfId="0" applyFont="1" applyFill="1" applyBorder="1"/>
    <xf numFmtId="0" fontId="21" fillId="0" borderId="16" xfId="0" applyFont="1" applyFill="1" applyBorder="1"/>
    <xf numFmtId="0" fontId="21" fillId="0" borderId="0" xfId="0" applyFont="1" applyFill="1"/>
    <xf numFmtId="0" fontId="20" fillId="0" borderId="10" xfId="0" applyFont="1" applyFill="1" applyBorder="1" applyAlignment="1">
      <alignment horizontal="justify" wrapText="1"/>
    </xf>
    <xf numFmtId="0" fontId="20" fillId="0" borderId="11" xfId="0" applyFont="1" applyFill="1" applyBorder="1" applyAlignment="1">
      <alignment horizontal="justify" vertical="center" wrapText="1"/>
    </xf>
    <xf numFmtId="0" fontId="19" fillId="0" borderId="0" xfId="0" applyFont="1" applyFill="1" applyAlignment="1">
      <alignment vertical="center"/>
    </xf>
    <xf numFmtId="0" fontId="23" fillId="0" borderId="10" xfId="0" applyFont="1" applyFill="1" applyBorder="1" applyAlignment="1">
      <alignment horizontal="justify" vertical="center" wrapText="1"/>
    </xf>
    <xf numFmtId="0" fontId="24" fillId="0" borderId="10" xfId="0" applyFont="1" applyFill="1" applyBorder="1" applyAlignment="1">
      <alignment horizontal="center" vertical="top" wrapText="1"/>
    </xf>
    <xf numFmtId="0" fontId="21" fillId="0" borderId="10" xfId="0" applyFont="1" applyFill="1" applyBorder="1" applyAlignment="1">
      <alignment horizontal="center" vertical="top" wrapText="1"/>
    </xf>
    <xf numFmtId="165" fontId="19" fillId="0" borderId="0" xfId="0" applyNumberFormat="1" applyFont="1" applyFill="1" applyBorder="1"/>
    <xf numFmtId="0" fontId="20" fillId="0" borderId="13" xfId="0" applyFont="1" applyFill="1" applyBorder="1" applyAlignment="1">
      <alignment vertical="center" wrapText="1"/>
    </xf>
    <xf numFmtId="0" fontId="19" fillId="0" borderId="13" xfId="0" applyFont="1" applyFill="1" applyBorder="1" applyAlignment="1">
      <alignment vertical="center"/>
    </xf>
    <xf numFmtId="0" fontId="20" fillId="0" borderId="10" xfId="0" applyFont="1" applyFill="1" applyBorder="1" applyAlignment="1">
      <alignment horizontal="left" wrapText="1"/>
    </xf>
    <xf numFmtId="0" fontId="23" fillId="0" borderId="10" xfId="0" applyFont="1" applyFill="1" applyBorder="1" applyAlignment="1">
      <alignment horizontal="left" wrapText="1"/>
    </xf>
    <xf numFmtId="0" fontId="19" fillId="0" borderId="15" xfId="0" applyFont="1" applyFill="1" applyBorder="1" applyAlignment="1">
      <alignment horizontal="center"/>
    </xf>
    <xf numFmtId="0" fontId="19" fillId="0" borderId="16" xfId="0" applyFont="1" applyFill="1" applyBorder="1" applyAlignment="1">
      <alignment horizontal="center"/>
    </xf>
    <xf numFmtId="0" fontId="20" fillId="0" borderId="14" xfId="0" applyFont="1" applyFill="1" applyBorder="1" applyAlignment="1">
      <alignment vertical="center" wrapText="1"/>
    </xf>
    <xf numFmtId="49" fontId="24" fillId="0" borderId="10" xfId="0" applyNumberFormat="1" applyFont="1" applyFill="1" applyBorder="1" applyAlignment="1">
      <alignment horizontal="center" vertical="top" wrapText="1"/>
    </xf>
    <xf numFmtId="0" fontId="19" fillId="0" borderId="10" xfId="0" applyFont="1" applyFill="1" applyBorder="1" applyAlignment="1"/>
    <xf numFmtId="0" fontId="21" fillId="0" borderId="15" xfId="0" applyFont="1" applyFill="1" applyBorder="1" applyAlignment="1">
      <alignment horizontal="center"/>
    </xf>
    <xf numFmtId="0" fontId="21" fillId="0" borderId="16" xfId="0" applyFont="1" applyFill="1" applyBorder="1" applyAlignment="1">
      <alignment horizontal="center"/>
    </xf>
    <xf numFmtId="0" fontId="26" fillId="0" borderId="0" xfId="0" applyFont="1" applyFill="1"/>
    <xf numFmtId="165" fontId="20" fillId="0" borderId="17" xfId="14" applyNumberFormat="1" applyFont="1" applyFill="1" applyBorder="1" applyAlignment="1">
      <alignment horizontal="left" vertical="center" wrapText="1"/>
    </xf>
    <xf numFmtId="165" fontId="20" fillId="0" borderId="18" xfId="14" applyNumberFormat="1" applyFont="1" applyFill="1" applyBorder="1" applyAlignment="1">
      <alignment horizontal="left" vertical="center" wrapText="1"/>
    </xf>
    <xf numFmtId="0" fontId="19" fillId="0" borderId="18" xfId="0" applyFont="1" applyFill="1" applyBorder="1" applyAlignment="1">
      <alignment horizontal="left" vertical="center" wrapText="1"/>
    </xf>
    <xf numFmtId="0" fontId="21" fillId="0" borderId="13" xfId="0" applyFont="1" applyFill="1" applyBorder="1" applyAlignment="1">
      <alignment vertical="center"/>
    </xf>
    <xf numFmtId="0" fontId="24" fillId="0" borderId="10" xfId="0" applyFont="1" applyFill="1" applyBorder="1" applyAlignment="1">
      <alignment vertical="center"/>
    </xf>
    <xf numFmtId="0" fontId="24" fillId="0" borderId="11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vertical="center"/>
    </xf>
    <xf numFmtId="0" fontId="21" fillId="0" borderId="16" xfId="0" applyFont="1" applyFill="1" applyBorder="1" applyAlignment="1">
      <alignment vertical="center"/>
    </xf>
    <xf numFmtId="0" fontId="20" fillId="0" borderId="10" xfId="0" applyFont="1" applyFill="1" applyBorder="1" applyAlignment="1">
      <alignment horizontal="left" vertical="center"/>
    </xf>
    <xf numFmtId="165" fontId="20" fillId="0" borderId="12" xfId="14" applyNumberFormat="1" applyFont="1" applyFill="1" applyBorder="1" applyAlignment="1">
      <alignment horizontal="left" wrapText="1"/>
    </xf>
    <xf numFmtId="165" fontId="20" fillId="0" borderId="14" xfId="14" applyNumberFormat="1" applyFont="1" applyFill="1" applyBorder="1" applyAlignment="1">
      <alignment horizontal="left" wrapText="1"/>
    </xf>
    <xf numFmtId="49" fontId="24" fillId="0" borderId="10" xfId="0" applyNumberFormat="1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vertical="center"/>
    </xf>
    <xf numFmtId="0" fontId="20" fillId="0" borderId="11" xfId="0" applyFont="1" applyFill="1" applyBorder="1" applyAlignment="1">
      <alignment horizontal="justify" wrapText="1"/>
    </xf>
    <xf numFmtId="0" fontId="20" fillId="0" borderId="10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wrapText="1"/>
    </xf>
    <xf numFmtId="0" fontId="20" fillId="0" borderId="15" xfId="0" applyFont="1" applyFill="1" applyBorder="1" applyAlignment="1">
      <alignment horizontal="center"/>
    </xf>
    <xf numFmtId="0" fontId="20" fillId="0" borderId="16" xfId="0" applyFont="1" applyFill="1" applyBorder="1" applyAlignment="1">
      <alignment horizontal="center"/>
    </xf>
    <xf numFmtId="0" fontId="20" fillId="0" borderId="14" xfId="0" applyFont="1" applyFill="1" applyBorder="1" applyAlignment="1">
      <alignment vertical="center" wrapText="1"/>
    </xf>
    <xf numFmtId="0" fontId="19" fillId="0" borderId="14" xfId="0" applyFont="1" applyFill="1" applyBorder="1" applyAlignment="1">
      <alignment vertical="center" wrapText="1"/>
    </xf>
    <xf numFmtId="0" fontId="23" fillId="0" borderId="0" xfId="0" applyFont="1" applyFill="1" applyAlignment="1">
      <alignment wrapText="1"/>
    </xf>
    <xf numFmtId="0" fontId="26" fillId="0" borderId="10" xfId="0" applyFont="1" applyFill="1" applyBorder="1" applyAlignment="1">
      <alignment vertical="top" wrapText="1"/>
    </xf>
    <xf numFmtId="0" fontId="29" fillId="0" borderId="0" xfId="0" applyFont="1" applyFill="1" applyAlignment="1">
      <alignment horizontal="center" vertical="center"/>
    </xf>
    <xf numFmtId="165" fontId="23" fillId="0" borderId="0" xfId="0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left"/>
    </xf>
    <xf numFmtId="0" fontId="29" fillId="0" borderId="0" xfId="0" applyFont="1" applyFill="1"/>
    <xf numFmtId="0" fontId="24" fillId="0" borderId="0" xfId="0" applyFont="1" applyFill="1"/>
    <xf numFmtId="0" fontId="27" fillId="0" borderId="0" xfId="0" applyFont="1" applyFill="1"/>
    <xf numFmtId="0" fontId="19" fillId="0" borderId="0" xfId="0" applyFont="1" applyFill="1" applyBorder="1"/>
    <xf numFmtId="165" fontId="23" fillId="0" borderId="0" xfId="0" applyNumberFormat="1" applyFont="1" applyFill="1" applyBorder="1" applyAlignment="1">
      <alignment horizontal="center" vertical="center"/>
    </xf>
    <xf numFmtId="164" fontId="23" fillId="0" borderId="0" xfId="24" applyFont="1" applyFill="1" applyBorder="1" applyAlignment="1"/>
    <xf numFmtId="0" fontId="19" fillId="0" borderId="0" xfId="0" applyFont="1" applyFill="1" applyBorder="1" applyAlignment="1"/>
    <xf numFmtId="164" fontId="23" fillId="0" borderId="0" xfId="24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166" fontId="23" fillId="0" borderId="0" xfId="0" applyNumberFormat="1" applyFont="1" applyFill="1" applyAlignment="1">
      <alignment horizontal="center" vertical="center"/>
    </xf>
    <xf numFmtId="43" fontId="23" fillId="0" borderId="0" xfId="0" applyNumberFormat="1" applyFont="1" applyFill="1" applyAlignment="1">
      <alignment horizontal="center" vertical="center"/>
    </xf>
    <xf numFmtId="0" fontId="0" fillId="0" borderId="14" xfId="0" applyFont="1" applyFill="1" applyBorder="1" applyAlignment="1">
      <alignment horizontal="center" vertical="center" textRotation="90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left" vertical="center"/>
    </xf>
    <xf numFmtId="0" fontId="0" fillId="0" borderId="14" xfId="0" applyFont="1" applyFill="1" applyBorder="1" applyAlignment="1">
      <alignment vertical="center"/>
    </xf>
    <xf numFmtId="0" fontId="23" fillId="0" borderId="10" xfId="0" applyFont="1" applyFill="1" applyBorder="1" applyAlignment="1">
      <alignment horizontal="center" vertical="center"/>
    </xf>
    <xf numFmtId="165" fontId="23" fillId="0" borderId="10" xfId="0" applyNumberFormat="1" applyFont="1" applyFill="1" applyBorder="1" applyAlignment="1">
      <alignment horizontal="center" vertical="center"/>
    </xf>
    <xf numFmtId="0" fontId="0" fillId="0" borderId="13" xfId="0" applyFont="1" applyFill="1" applyBorder="1" applyAlignment="1"/>
    <xf numFmtId="0" fontId="0" fillId="0" borderId="13" xfId="0" applyFont="1" applyFill="1" applyBorder="1" applyAlignment="1">
      <alignment horizontal="left" vertical="center"/>
    </xf>
    <xf numFmtId="0" fontId="0" fillId="0" borderId="14" xfId="0" applyFont="1" applyFill="1" applyBorder="1" applyAlignment="1"/>
    <xf numFmtId="0" fontId="0" fillId="0" borderId="14" xfId="0" applyFont="1" applyFill="1" applyBorder="1" applyAlignment="1">
      <alignment horizontal="left" vertical="center"/>
    </xf>
    <xf numFmtId="0" fontId="0" fillId="0" borderId="14" xfId="0" applyFont="1" applyFill="1" applyBorder="1" applyAlignment="1">
      <alignment horizontal="center" vertical="center"/>
    </xf>
  </cellXfs>
  <cellStyles count="26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Звичайний_Додаток _ 3 зм_ни 4575" xfId="14"/>
    <cellStyle name="Итог" xfId="15" builtinId="25" customBuiltin="1"/>
    <cellStyle name="Контрольная ячейка" xfId="16" builtinId="23" customBuiltin="1"/>
    <cellStyle name="Название" xfId="17" builtinId="15" customBuiltin="1"/>
    <cellStyle name="Нейтральный" xfId="18" builtinId="28" customBuiltin="1"/>
    <cellStyle name="Обычный" xfId="0" builtinId="0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Финансовый" xfId="24" builtinId="3"/>
    <cellStyle name="Хороший" xfId="25" builtinId="26" customBuiltin="1"/>
  </cellStyles>
  <dxfs count="0"/>
  <tableStyles count="0" defaultTableStyle="TableStyleMedium9" defaultPivotStyle="PivotStyleLight16"/>
  <colors>
    <mruColors>
      <color rgb="FF00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FF00"/>
  </sheetPr>
  <dimension ref="A1:L117"/>
  <sheetViews>
    <sheetView tabSelected="1" view="pageBreakPreview" zoomScale="83" zoomScaleNormal="100" zoomScaleSheetLayoutView="83" workbookViewId="0">
      <selection activeCell="D4" sqref="D4"/>
    </sheetView>
  </sheetViews>
  <sheetFormatPr defaultRowHeight="15"/>
  <cols>
    <col min="1" max="1" width="11.5703125" style="21" customWidth="1"/>
    <col min="2" max="2" width="10.42578125" style="21" customWidth="1"/>
    <col min="3" max="3" width="9.42578125" style="21" customWidth="1"/>
    <col min="4" max="4" width="55.42578125" style="82" customWidth="1"/>
    <col min="5" max="5" width="52.7109375" style="10" customWidth="1"/>
    <col min="6" max="6" width="25.85546875" style="10" customWidth="1"/>
    <col min="7" max="7" width="16.7109375" style="1" customWidth="1"/>
    <col min="8" max="8" width="16.140625" style="1" customWidth="1"/>
    <col min="9" max="10" width="13.7109375" style="1" customWidth="1"/>
    <col min="11" max="11" width="13.140625" style="10" customWidth="1"/>
    <col min="12" max="12" width="14.140625" style="10" customWidth="1"/>
    <col min="13" max="16384" width="9.140625" style="10"/>
  </cols>
  <sheetData>
    <row r="1" spans="1:11">
      <c r="G1" s="90" t="s">
        <v>8</v>
      </c>
      <c r="H1" s="91"/>
      <c r="I1" s="91"/>
      <c r="J1" s="91"/>
    </row>
    <row r="2" spans="1:11" ht="14.25" customHeight="1">
      <c r="A2" s="92">
        <v>10514000000</v>
      </c>
      <c r="B2" s="93"/>
      <c r="G2" s="47" t="s">
        <v>95</v>
      </c>
      <c r="H2" s="94"/>
      <c r="I2" s="94"/>
      <c r="J2" s="94"/>
      <c r="K2" s="95"/>
    </row>
    <row r="3" spans="1:11" ht="32.25" customHeight="1">
      <c r="A3" s="96" t="s">
        <v>221</v>
      </c>
      <c r="B3" s="97"/>
      <c r="G3" s="98" t="s">
        <v>222</v>
      </c>
      <c r="H3" s="99"/>
      <c r="I3" s="99"/>
      <c r="J3" s="99"/>
      <c r="K3" s="100"/>
    </row>
    <row r="4" spans="1:11" ht="18.75" customHeight="1">
      <c r="G4" s="101" t="s">
        <v>239</v>
      </c>
      <c r="H4" s="101"/>
      <c r="I4" s="101"/>
      <c r="J4" s="101"/>
      <c r="K4" s="95"/>
    </row>
    <row r="5" spans="1:11">
      <c r="H5" s="102"/>
    </row>
    <row r="6" spans="1:11" ht="20.25">
      <c r="C6" s="103" t="s">
        <v>160</v>
      </c>
    </row>
    <row r="7" spans="1:11">
      <c r="A7" s="22"/>
      <c r="J7" s="1" t="s">
        <v>0</v>
      </c>
    </row>
    <row r="8" spans="1:11" ht="62.25" customHeight="1">
      <c r="A8" s="104" t="s">
        <v>211</v>
      </c>
      <c r="B8" s="104" t="s">
        <v>212</v>
      </c>
      <c r="C8" s="104" t="s">
        <v>156</v>
      </c>
      <c r="D8" s="105" t="s">
        <v>213</v>
      </c>
      <c r="E8" s="48" t="s">
        <v>218</v>
      </c>
      <c r="F8" s="48" t="s">
        <v>219</v>
      </c>
      <c r="G8" s="48" t="s">
        <v>1</v>
      </c>
      <c r="H8" s="48" t="s">
        <v>2</v>
      </c>
      <c r="I8" s="48" t="s">
        <v>3</v>
      </c>
      <c r="J8" s="48"/>
    </row>
    <row r="9" spans="1:11" ht="66" customHeight="1">
      <c r="A9" s="173"/>
      <c r="B9" s="173"/>
      <c r="C9" s="173"/>
      <c r="D9" s="106"/>
      <c r="E9" s="48"/>
      <c r="F9" s="48"/>
      <c r="G9" s="48"/>
      <c r="H9" s="48"/>
      <c r="I9" s="46" t="s">
        <v>4</v>
      </c>
      <c r="J9" s="46" t="s">
        <v>5</v>
      </c>
    </row>
    <row r="10" spans="1:11" ht="15.75">
      <c r="A10" s="23">
        <v>1</v>
      </c>
      <c r="B10" s="23">
        <v>2</v>
      </c>
      <c r="C10" s="23">
        <v>3</v>
      </c>
      <c r="D10" s="107">
        <v>4</v>
      </c>
      <c r="E10" s="108">
        <v>5</v>
      </c>
      <c r="F10" s="108">
        <v>6</v>
      </c>
      <c r="G10" s="28">
        <v>7</v>
      </c>
      <c r="H10" s="28">
        <v>8</v>
      </c>
      <c r="I10" s="28">
        <v>9</v>
      </c>
      <c r="J10" s="28">
        <v>10</v>
      </c>
    </row>
    <row r="11" spans="1:11" ht="15.75" customHeight="1">
      <c r="A11" s="109" t="s">
        <v>9</v>
      </c>
      <c r="B11" s="109"/>
      <c r="C11" s="109"/>
      <c r="D11" s="110" t="s">
        <v>10</v>
      </c>
      <c r="E11" s="110"/>
      <c r="F11" s="111"/>
      <c r="G11" s="2">
        <f t="shared" ref="G11:G63" si="0">H11+I11</f>
        <v>6034113</v>
      </c>
      <c r="H11" s="2">
        <f>H15+H16+H17+H18+H19+H20+H21+H22+H23+H24+H26+H25+H27+H28</f>
        <v>4984148</v>
      </c>
      <c r="I11" s="2">
        <f>I15+I16+I17+I18+I19+I20+I21+I22+I24+I26+I27+I28</f>
        <v>1049965</v>
      </c>
      <c r="J11" s="2">
        <f>J15+J16+J17+J18+J19+J20+J21+J22+J24+J26+J27+J28</f>
        <v>1049965</v>
      </c>
    </row>
    <row r="12" spans="1:11" ht="60">
      <c r="A12" s="76" t="s">
        <v>16</v>
      </c>
      <c r="B12" s="89" t="s">
        <v>17</v>
      </c>
      <c r="C12" s="89" t="s">
        <v>18</v>
      </c>
      <c r="D12" s="112" t="s">
        <v>15</v>
      </c>
      <c r="E12" s="3" t="s">
        <v>157</v>
      </c>
      <c r="F12" s="39" t="s">
        <v>19</v>
      </c>
      <c r="G12" s="2">
        <f t="shared" si="0"/>
        <v>200000</v>
      </c>
      <c r="H12" s="4">
        <v>200000</v>
      </c>
      <c r="I12" s="4"/>
      <c r="J12" s="4"/>
    </row>
    <row r="13" spans="1:11" ht="60">
      <c r="A13" s="77"/>
      <c r="B13" s="89"/>
      <c r="C13" s="113"/>
      <c r="D13" s="112"/>
      <c r="E13" s="30" t="s">
        <v>246</v>
      </c>
      <c r="F13" s="39" t="s">
        <v>245</v>
      </c>
      <c r="G13" s="2">
        <f t="shared" si="0"/>
        <v>100000</v>
      </c>
      <c r="H13" s="4">
        <v>100000</v>
      </c>
      <c r="I13" s="4"/>
      <c r="J13" s="4"/>
    </row>
    <row r="14" spans="1:11" ht="64.5" customHeight="1">
      <c r="A14" s="78"/>
      <c r="B14" s="89"/>
      <c r="C14" s="113"/>
      <c r="D14" s="112"/>
      <c r="E14" s="114" t="s">
        <v>247</v>
      </c>
      <c r="F14" s="39" t="s">
        <v>245</v>
      </c>
      <c r="G14" s="2">
        <f t="shared" si="0"/>
        <v>2550000</v>
      </c>
      <c r="H14" s="4">
        <f>2700000-347552</f>
        <v>2352448</v>
      </c>
      <c r="I14" s="4">
        <f>197552</f>
        <v>197552</v>
      </c>
      <c r="J14" s="4">
        <f>I14</f>
        <v>197552</v>
      </c>
    </row>
    <row r="15" spans="1:11" s="117" customFormat="1" ht="15.75">
      <c r="A15" s="52" t="s">
        <v>93</v>
      </c>
      <c r="B15" s="115"/>
      <c r="C15" s="115"/>
      <c r="D15" s="116"/>
      <c r="E15" s="5"/>
      <c r="F15" s="36"/>
      <c r="G15" s="2">
        <f t="shared" si="0"/>
        <v>2850000</v>
      </c>
      <c r="H15" s="2">
        <f>H12+H13+H14</f>
        <v>2652448</v>
      </c>
      <c r="I15" s="2">
        <f t="shared" ref="I15:J15" si="1">I12+I13+I14</f>
        <v>197552</v>
      </c>
      <c r="J15" s="2">
        <f t="shared" si="1"/>
        <v>197552</v>
      </c>
    </row>
    <row r="16" spans="1:11" s="117" customFormat="1" ht="24.75" customHeight="1">
      <c r="A16" s="29" t="s">
        <v>123</v>
      </c>
      <c r="B16" s="41" t="s">
        <v>124</v>
      </c>
      <c r="C16" s="41" t="s">
        <v>125</v>
      </c>
      <c r="D16" s="27" t="s">
        <v>126</v>
      </c>
      <c r="E16" s="64" t="s">
        <v>207</v>
      </c>
      <c r="F16" s="55" t="s">
        <v>197</v>
      </c>
      <c r="G16" s="4">
        <f t="shared" si="0"/>
        <v>100000</v>
      </c>
      <c r="H16" s="4">
        <v>100000</v>
      </c>
      <c r="I16" s="4"/>
      <c r="J16" s="4"/>
    </row>
    <row r="17" spans="1:12" s="117" customFormat="1" ht="33.75" customHeight="1">
      <c r="A17" s="6" t="s">
        <v>127</v>
      </c>
      <c r="B17" s="41" t="s">
        <v>128</v>
      </c>
      <c r="C17" s="41" t="s">
        <v>129</v>
      </c>
      <c r="D17" s="38" t="s">
        <v>130</v>
      </c>
      <c r="E17" s="65"/>
      <c r="F17" s="57"/>
      <c r="G17" s="4">
        <f t="shared" si="0"/>
        <v>50000</v>
      </c>
      <c r="H17" s="4">
        <v>50000</v>
      </c>
      <c r="I17" s="4"/>
      <c r="J17" s="4"/>
    </row>
    <row r="18" spans="1:12" s="117" customFormat="1" ht="30.75" customHeight="1">
      <c r="A18" s="7" t="s">
        <v>163</v>
      </c>
      <c r="B18" s="7" t="s">
        <v>164</v>
      </c>
      <c r="C18" s="7" t="s">
        <v>165</v>
      </c>
      <c r="D18" s="30" t="s">
        <v>166</v>
      </c>
      <c r="E18" s="30" t="s">
        <v>224</v>
      </c>
      <c r="F18" s="39" t="s">
        <v>240</v>
      </c>
      <c r="G18" s="4">
        <f t="shared" si="0"/>
        <v>222800</v>
      </c>
      <c r="H18" s="4">
        <f>93300+129500</f>
        <v>222800</v>
      </c>
      <c r="I18" s="4"/>
      <c r="J18" s="4"/>
    </row>
    <row r="19" spans="1:12" ht="30" customHeight="1">
      <c r="A19" s="23" t="s">
        <v>27</v>
      </c>
      <c r="B19" s="23" t="s">
        <v>28</v>
      </c>
      <c r="C19" s="23" t="s">
        <v>29</v>
      </c>
      <c r="D19" s="27" t="s">
        <v>22</v>
      </c>
      <c r="E19" s="62" t="s">
        <v>11</v>
      </c>
      <c r="F19" s="63" t="s">
        <v>148</v>
      </c>
      <c r="G19" s="2">
        <f t="shared" si="0"/>
        <v>140000</v>
      </c>
      <c r="H19" s="4">
        <v>140000</v>
      </c>
      <c r="I19" s="4"/>
      <c r="J19" s="4"/>
    </row>
    <row r="20" spans="1:12" ht="60" customHeight="1">
      <c r="A20" s="23" t="s">
        <v>30</v>
      </c>
      <c r="B20" s="23" t="s">
        <v>31</v>
      </c>
      <c r="C20" s="23" t="s">
        <v>29</v>
      </c>
      <c r="D20" s="118" t="s">
        <v>23</v>
      </c>
      <c r="E20" s="62"/>
      <c r="F20" s="63"/>
      <c r="G20" s="2">
        <f t="shared" si="0"/>
        <v>400000</v>
      </c>
      <c r="H20" s="4">
        <v>400000</v>
      </c>
      <c r="I20" s="4"/>
      <c r="J20" s="4"/>
    </row>
    <row r="21" spans="1:12" s="120" customFormat="1" ht="36.75" customHeight="1">
      <c r="A21" s="7" t="s">
        <v>227</v>
      </c>
      <c r="B21" s="41" t="s">
        <v>225</v>
      </c>
      <c r="C21" s="41" t="s">
        <v>34</v>
      </c>
      <c r="D21" s="119" t="s">
        <v>228</v>
      </c>
      <c r="E21" s="38" t="s">
        <v>226</v>
      </c>
      <c r="F21" s="39" t="s">
        <v>241</v>
      </c>
      <c r="G21" s="2">
        <f t="shared" si="0"/>
        <v>852413</v>
      </c>
      <c r="H21" s="4"/>
      <c r="I21" s="4">
        <f>190948+661465</f>
        <v>852413</v>
      </c>
      <c r="J21" s="4">
        <f>I21</f>
        <v>852413</v>
      </c>
    </row>
    <row r="22" spans="1:12" ht="45" customHeight="1">
      <c r="A22" s="23" t="s">
        <v>32</v>
      </c>
      <c r="B22" s="23" t="s">
        <v>33</v>
      </c>
      <c r="C22" s="23" t="s">
        <v>34</v>
      </c>
      <c r="D22" s="118" t="s">
        <v>24</v>
      </c>
      <c r="E22" s="38" t="s">
        <v>12</v>
      </c>
      <c r="F22" s="39" t="s">
        <v>20</v>
      </c>
      <c r="G22" s="2">
        <f t="shared" si="0"/>
        <v>882000</v>
      </c>
      <c r="H22" s="4">
        <v>882000</v>
      </c>
      <c r="I22" s="4"/>
      <c r="J22" s="4"/>
    </row>
    <row r="23" spans="1:12" ht="51.75" customHeight="1">
      <c r="A23" s="89" t="s">
        <v>169</v>
      </c>
      <c r="B23" s="89" t="s">
        <v>36</v>
      </c>
      <c r="C23" s="89" t="s">
        <v>34</v>
      </c>
      <c r="D23" s="112" t="s">
        <v>25</v>
      </c>
      <c r="E23" s="38" t="s">
        <v>170</v>
      </c>
      <c r="F23" s="39" t="s">
        <v>171</v>
      </c>
      <c r="G23" s="2">
        <f t="shared" si="0"/>
        <v>60000</v>
      </c>
      <c r="H23" s="4">
        <v>60000</v>
      </c>
      <c r="I23" s="4"/>
      <c r="J23" s="4"/>
    </row>
    <row r="24" spans="1:12" ht="18" hidden="1" customHeight="1">
      <c r="A24" s="174"/>
      <c r="B24" s="174"/>
      <c r="C24" s="174"/>
      <c r="D24" s="175"/>
      <c r="E24" s="38" t="s">
        <v>13</v>
      </c>
      <c r="F24" s="39"/>
      <c r="G24" s="2"/>
      <c r="H24" s="4"/>
      <c r="I24" s="4"/>
      <c r="J24" s="4"/>
    </row>
    <row r="25" spans="1:12" ht="20.25" customHeight="1">
      <c r="A25" s="16" t="s">
        <v>153</v>
      </c>
      <c r="B25" s="7" t="s">
        <v>131</v>
      </c>
      <c r="C25" s="7" t="s">
        <v>132</v>
      </c>
      <c r="D25" s="15" t="s">
        <v>133</v>
      </c>
      <c r="E25" s="85" t="s">
        <v>200</v>
      </c>
      <c r="F25" s="87" t="s">
        <v>233</v>
      </c>
      <c r="G25" s="2">
        <f>H25+I25</f>
        <v>16770</v>
      </c>
      <c r="H25" s="4">
        <f>20000-3230</f>
        <v>16770</v>
      </c>
      <c r="I25" s="4"/>
      <c r="J25" s="4"/>
    </row>
    <row r="26" spans="1:12" ht="31.5" customHeight="1">
      <c r="A26" s="8" t="s">
        <v>201</v>
      </c>
      <c r="B26" s="7" t="s">
        <v>202</v>
      </c>
      <c r="C26" s="7" t="s">
        <v>203</v>
      </c>
      <c r="D26" s="31" t="s">
        <v>204</v>
      </c>
      <c r="E26" s="86"/>
      <c r="F26" s="176"/>
      <c r="G26" s="2">
        <f t="shared" si="0"/>
        <v>33230</v>
      </c>
      <c r="H26" s="4">
        <f>30000+3230</f>
        <v>33230</v>
      </c>
      <c r="I26" s="4"/>
      <c r="J26" s="4"/>
    </row>
    <row r="27" spans="1:12" ht="64.5" customHeight="1">
      <c r="A27" s="23" t="s">
        <v>37</v>
      </c>
      <c r="B27" s="23" t="s">
        <v>38</v>
      </c>
      <c r="C27" s="23" t="s">
        <v>39</v>
      </c>
      <c r="D27" s="38" t="s">
        <v>26</v>
      </c>
      <c r="E27" s="38" t="s">
        <v>14</v>
      </c>
      <c r="F27" s="39" t="s">
        <v>21</v>
      </c>
      <c r="G27" s="2">
        <f t="shared" si="0"/>
        <v>376900</v>
      </c>
      <c r="H27" s="4">
        <f>276900+100000</f>
        <v>376900</v>
      </c>
      <c r="I27" s="4"/>
      <c r="J27" s="4"/>
    </row>
    <row r="28" spans="1:12" ht="90" customHeight="1">
      <c r="A28" s="8" t="s">
        <v>140</v>
      </c>
      <c r="B28" s="7" t="s">
        <v>139</v>
      </c>
      <c r="C28" s="7" t="s">
        <v>141</v>
      </c>
      <c r="D28" s="121" t="s">
        <v>142</v>
      </c>
      <c r="E28" s="9" t="s">
        <v>205</v>
      </c>
      <c r="F28" s="39" t="s">
        <v>143</v>
      </c>
      <c r="G28" s="2">
        <f t="shared" si="0"/>
        <v>50000</v>
      </c>
      <c r="H28" s="4">
        <v>50000</v>
      </c>
      <c r="I28" s="4"/>
      <c r="J28" s="4"/>
    </row>
    <row r="29" spans="1:12" ht="15.75">
      <c r="A29" s="109" t="s">
        <v>41</v>
      </c>
      <c r="B29" s="109"/>
      <c r="C29" s="109"/>
      <c r="D29" s="122" t="s">
        <v>40</v>
      </c>
      <c r="E29" s="122"/>
      <c r="F29" s="123"/>
      <c r="G29" s="2">
        <f t="shared" si="0"/>
        <v>99159</v>
      </c>
      <c r="H29" s="2">
        <f>H34</f>
        <v>8000</v>
      </c>
      <c r="I29" s="2">
        <f>I34</f>
        <v>91159</v>
      </c>
      <c r="J29" s="2">
        <f>J34</f>
        <v>91159</v>
      </c>
    </row>
    <row r="30" spans="1:12" ht="18.75" customHeight="1">
      <c r="A30" s="41" t="s">
        <v>42</v>
      </c>
      <c r="B30" s="41" t="s">
        <v>46</v>
      </c>
      <c r="C30" s="41" t="s">
        <v>51</v>
      </c>
      <c r="D30" s="30" t="s">
        <v>56</v>
      </c>
      <c r="E30" s="85" t="s">
        <v>209</v>
      </c>
      <c r="F30" s="87" t="s">
        <v>210</v>
      </c>
      <c r="G30" s="2">
        <f t="shared" si="0"/>
        <v>9602</v>
      </c>
      <c r="H30" s="177"/>
      <c r="I30" s="178">
        <f>6500+3102</f>
        <v>9602</v>
      </c>
      <c r="J30" s="4">
        <f>I30</f>
        <v>9602</v>
      </c>
      <c r="L30" s="124"/>
    </row>
    <row r="31" spans="1:12" ht="18" customHeight="1">
      <c r="A31" s="41" t="s">
        <v>44</v>
      </c>
      <c r="B31" s="41" t="s">
        <v>49</v>
      </c>
      <c r="C31" s="41" t="s">
        <v>54</v>
      </c>
      <c r="D31" s="30" t="s">
        <v>57</v>
      </c>
      <c r="E31" s="125"/>
      <c r="F31" s="126"/>
      <c r="G31" s="2">
        <f t="shared" si="0"/>
        <v>81557</v>
      </c>
      <c r="H31" s="177"/>
      <c r="I31" s="177">
        <f>76715+4842</f>
        <v>81557</v>
      </c>
      <c r="J31" s="4">
        <f>I31</f>
        <v>81557</v>
      </c>
    </row>
    <row r="32" spans="1:12" ht="17.25" customHeight="1">
      <c r="A32" s="41" t="s">
        <v>45</v>
      </c>
      <c r="B32" s="41" t="s">
        <v>50</v>
      </c>
      <c r="C32" s="41" t="s">
        <v>54</v>
      </c>
      <c r="D32" s="127" t="s">
        <v>58</v>
      </c>
      <c r="E32" s="125"/>
      <c r="F32" s="126"/>
      <c r="G32" s="2">
        <f t="shared" si="0"/>
        <v>8000</v>
      </c>
      <c r="H32" s="4">
        <v>8000</v>
      </c>
      <c r="I32" s="4"/>
      <c r="J32" s="4"/>
    </row>
    <row r="33" spans="1:10" ht="18.75" hidden="1" customHeight="1">
      <c r="A33" s="8"/>
      <c r="B33" s="7"/>
      <c r="C33" s="7"/>
      <c r="D33" s="128"/>
      <c r="E33" s="125"/>
      <c r="F33" s="126"/>
      <c r="G33" s="2"/>
      <c r="H33" s="4"/>
      <c r="I33" s="4"/>
      <c r="J33" s="4"/>
    </row>
    <row r="34" spans="1:10" ht="15.75" customHeight="1">
      <c r="A34" s="52" t="s">
        <v>93</v>
      </c>
      <c r="B34" s="129"/>
      <c r="C34" s="129"/>
      <c r="D34" s="130"/>
      <c r="E34" s="131"/>
      <c r="F34" s="88"/>
      <c r="G34" s="2">
        <f t="shared" si="0"/>
        <v>99159</v>
      </c>
      <c r="H34" s="2">
        <f>H30+H31+H32+H33</f>
        <v>8000</v>
      </c>
      <c r="I34" s="2">
        <f t="shared" ref="I34:J34" si="2">I30+I31+I32+I33</f>
        <v>91159</v>
      </c>
      <c r="J34" s="2">
        <f t="shared" si="2"/>
        <v>91159</v>
      </c>
    </row>
    <row r="35" spans="1:10" ht="32.25" customHeight="1">
      <c r="A35" s="132" t="s">
        <v>59</v>
      </c>
      <c r="B35" s="132"/>
      <c r="C35" s="132"/>
      <c r="D35" s="110" t="s">
        <v>60</v>
      </c>
      <c r="E35" s="113"/>
      <c r="F35" s="133"/>
      <c r="G35" s="2">
        <f t="shared" si="0"/>
        <v>1977400</v>
      </c>
      <c r="H35" s="2">
        <f>H36+H40+H41+H46+H47</f>
        <v>1977400</v>
      </c>
      <c r="I35" s="2">
        <f>I36+I40+I41+I47</f>
        <v>0</v>
      </c>
      <c r="J35" s="2">
        <f>J36+J40+J41+J47</f>
        <v>0</v>
      </c>
    </row>
    <row r="36" spans="1:10" s="82" customFormat="1" ht="47.25" customHeight="1">
      <c r="A36" s="11" t="s">
        <v>96</v>
      </c>
      <c r="B36" s="41" t="s">
        <v>97</v>
      </c>
      <c r="C36" s="41" t="s">
        <v>98</v>
      </c>
      <c r="D36" s="118" t="s">
        <v>99</v>
      </c>
      <c r="E36" s="38" t="s">
        <v>231</v>
      </c>
      <c r="F36" s="39" t="s">
        <v>232</v>
      </c>
      <c r="G36" s="2">
        <f t="shared" si="0"/>
        <v>550000</v>
      </c>
      <c r="H36" s="12">
        <v>550000</v>
      </c>
      <c r="I36" s="13"/>
      <c r="J36" s="13"/>
    </row>
    <row r="37" spans="1:10" s="82" customFormat="1" ht="32.25" customHeight="1">
      <c r="A37" s="11" t="s">
        <v>167</v>
      </c>
      <c r="B37" s="41" t="s">
        <v>162</v>
      </c>
      <c r="C37" s="41" t="s">
        <v>98</v>
      </c>
      <c r="D37" s="31" t="s">
        <v>172</v>
      </c>
      <c r="E37" s="67" t="s">
        <v>229</v>
      </c>
      <c r="F37" s="55" t="s">
        <v>230</v>
      </c>
      <c r="G37" s="2">
        <f t="shared" si="0"/>
        <v>20000</v>
      </c>
      <c r="H37" s="12">
        <v>20000</v>
      </c>
      <c r="I37" s="13"/>
      <c r="J37" s="13"/>
    </row>
    <row r="38" spans="1:10" s="82" customFormat="1" ht="32.25" customHeight="1">
      <c r="A38" s="6" t="s">
        <v>100</v>
      </c>
      <c r="B38" s="41" t="s">
        <v>101</v>
      </c>
      <c r="C38" s="41" t="s">
        <v>98</v>
      </c>
      <c r="D38" s="30" t="s">
        <v>102</v>
      </c>
      <c r="E38" s="179"/>
      <c r="F38" s="180"/>
      <c r="G38" s="2">
        <f t="shared" si="0"/>
        <v>200000</v>
      </c>
      <c r="H38" s="12">
        <v>200000</v>
      </c>
      <c r="I38" s="13"/>
      <c r="J38" s="13"/>
    </row>
    <row r="39" spans="1:10" s="82" customFormat="1" ht="32.25" customHeight="1">
      <c r="A39" s="6" t="s">
        <v>103</v>
      </c>
      <c r="B39" s="41" t="s">
        <v>104</v>
      </c>
      <c r="C39" s="41" t="s">
        <v>98</v>
      </c>
      <c r="D39" s="30" t="s">
        <v>105</v>
      </c>
      <c r="E39" s="179"/>
      <c r="F39" s="180"/>
      <c r="G39" s="2">
        <f t="shared" si="0"/>
        <v>250000</v>
      </c>
      <c r="H39" s="12">
        <v>250000</v>
      </c>
      <c r="I39" s="13"/>
      <c r="J39" s="13"/>
    </row>
    <row r="40" spans="1:10" s="136" customFormat="1" ht="19.5" customHeight="1">
      <c r="A40" s="52" t="s">
        <v>93</v>
      </c>
      <c r="B40" s="134"/>
      <c r="C40" s="134"/>
      <c r="D40" s="135"/>
      <c r="E40" s="181"/>
      <c r="F40" s="182"/>
      <c r="G40" s="2">
        <f t="shared" si="0"/>
        <v>470000</v>
      </c>
      <c r="H40" s="13">
        <f>H37+H38+H39</f>
        <v>470000</v>
      </c>
      <c r="I40" s="13">
        <f t="shared" ref="I40:J40" si="3">I37+I38+I39</f>
        <v>0</v>
      </c>
      <c r="J40" s="13">
        <f t="shared" si="3"/>
        <v>0</v>
      </c>
    </row>
    <row r="41" spans="1:10" ht="18.75" customHeight="1">
      <c r="A41" s="79" t="s">
        <v>61</v>
      </c>
      <c r="B41" s="79" t="s">
        <v>63</v>
      </c>
      <c r="C41" s="79" t="s">
        <v>48</v>
      </c>
      <c r="D41" s="53" t="s">
        <v>66</v>
      </c>
      <c r="E41" s="54"/>
      <c r="F41" s="42"/>
      <c r="G41" s="2">
        <f t="shared" si="0"/>
        <v>672400</v>
      </c>
      <c r="H41" s="2">
        <f>H42+H43+H44+H45</f>
        <v>672400</v>
      </c>
      <c r="I41" s="2">
        <f>I42+I43+I44</f>
        <v>0</v>
      </c>
      <c r="J41" s="2">
        <f>J42+J43+J44</f>
        <v>0</v>
      </c>
    </row>
    <row r="42" spans="1:10" ht="30">
      <c r="A42" s="80"/>
      <c r="B42" s="80"/>
      <c r="C42" s="80"/>
      <c r="D42" s="32" t="s">
        <v>67</v>
      </c>
      <c r="E42" s="14" t="s">
        <v>68</v>
      </c>
      <c r="F42" s="39" t="s">
        <v>74</v>
      </c>
      <c r="G42" s="2">
        <f t="shared" si="0"/>
        <v>200000</v>
      </c>
      <c r="H42" s="4">
        <v>200000</v>
      </c>
      <c r="I42" s="4"/>
      <c r="J42" s="4"/>
    </row>
    <row r="43" spans="1:10" ht="45" customHeight="1">
      <c r="A43" s="80"/>
      <c r="B43" s="80"/>
      <c r="C43" s="80"/>
      <c r="D43" s="33" t="s">
        <v>69</v>
      </c>
      <c r="E43" s="3" t="s">
        <v>70</v>
      </c>
      <c r="F43" s="39" t="s">
        <v>75</v>
      </c>
      <c r="G43" s="2">
        <f t="shared" si="0"/>
        <v>80000</v>
      </c>
      <c r="H43" s="4">
        <v>80000</v>
      </c>
      <c r="I43" s="4"/>
      <c r="J43" s="4"/>
    </row>
    <row r="44" spans="1:10" ht="22.5" customHeight="1">
      <c r="A44" s="80"/>
      <c r="B44" s="80"/>
      <c r="C44" s="80"/>
      <c r="D44" s="33" t="s">
        <v>71</v>
      </c>
      <c r="E44" s="137" t="s">
        <v>72</v>
      </c>
      <c r="F44" s="70" t="s">
        <v>159</v>
      </c>
      <c r="G44" s="2">
        <f t="shared" si="0"/>
        <v>330400</v>
      </c>
      <c r="H44" s="4">
        <v>330400</v>
      </c>
      <c r="I44" s="4"/>
      <c r="J44" s="4"/>
    </row>
    <row r="45" spans="1:10" ht="22.5" customHeight="1">
      <c r="A45" s="183"/>
      <c r="B45" s="183"/>
      <c r="C45" s="183"/>
      <c r="D45" s="33" t="s">
        <v>199</v>
      </c>
      <c r="E45" s="138"/>
      <c r="F45" s="80"/>
      <c r="G45" s="2">
        <f t="shared" si="0"/>
        <v>62000</v>
      </c>
      <c r="H45" s="4">
        <v>62000</v>
      </c>
      <c r="I45" s="4"/>
      <c r="J45" s="4"/>
    </row>
    <row r="46" spans="1:10" ht="80.25" customHeight="1">
      <c r="A46" s="8" t="s">
        <v>194</v>
      </c>
      <c r="B46" s="7" t="s">
        <v>195</v>
      </c>
      <c r="C46" s="7" t="s">
        <v>46</v>
      </c>
      <c r="D46" s="31" t="s">
        <v>196</v>
      </c>
      <c r="E46" s="138"/>
      <c r="F46" s="80"/>
      <c r="G46" s="2">
        <f t="shared" si="0"/>
        <v>220000</v>
      </c>
      <c r="H46" s="4">
        <v>220000</v>
      </c>
      <c r="I46" s="4"/>
      <c r="J46" s="4"/>
    </row>
    <row r="47" spans="1:10" ht="46.5" customHeight="1">
      <c r="A47" s="41" t="s">
        <v>62</v>
      </c>
      <c r="B47" s="41" t="s">
        <v>64</v>
      </c>
      <c r="C47" s="41" t="s">
        <v>65</v>
      </c>
      <c r="D47" s="30" t="s">
        <v>73</v>
      </c>
      <c r="E47" s="139"/>
      <c r="F47" s="140"/>
      <c r="G47" s="2">
        <f t="shared" si="0"/>
        <v>65000</v>
      </c>
      <c r="H47" s="4">
        <v>65000</v>
      </c>
      <c r="I47" s="4"/>
      <c r="J47" s="4"/>
    </row>
    <row r="48" spans="1:10" s="117" customFormat="1" ht="26.25" customHeight="1">
      <c r="A48" s="24">
        <v>10</v>
      </c>
      <c r="B48" s="141"/>
      <c r="C48" s="141"/>
      <c r="D48" s="142" t="s">
        <v>134</v>
      </c>
      <c r="E48" s="143"/>
      <c r="F48" s="144"/>
      <c r="G48" s="2">
        <f t="shared" si="0"/>
        <v>250000</v>
      </c>
      <c r="H48" s="2">
        <f>H49</f>
        <v>250000</v>
      </c>
      <c r="I48" s="2">
        <f t="shared" ref="I48:J48" si="4">I49</f>
        <v>0</v>
      </c>
      <c r="J48" s="2">
        <f t="shared" si="4"/>
        <v>0</v>
      </c>
    </row>
    <row r="49" spans="1:11" s="82" customFormat="1" ht="37.5" customHeight="1">
      <c r="A49" s="6" t="s">
        <v>135</v>
      </c>
      <c r="B49" s="41" t="s">
        <v>136</v>
      </c>
      <c r="C49" s="41" t="s">
        <v>137</v>
      </c>
      <c r="D49" s="37" t="s">
        <v>138</v>
      </c>
      <c r="E49" s="38" t="s">
        <v>154</v>
      </c>
      <c r="F49" s="40" t="s">
        <v>234</v>
      </c>
      <c r="G49" s="2">
        <f t="shared" si="0"/>
        <v>250000</v>
      </c>
      <c r="H49" s="12">
        <v>250000</v>
      </c>
      <c r="I49" s="12"/>
      <c r="J49" s="12"/>
    </row>
    <row r="50" spans="1:11" ht="23.25" customHeight="1">
      <c r="A50" s="109" t="s">
        <v>76</v>
      </c>
      <c r="B50" s="109"/>
      <c r="C50" s="109"/>
      <c r="D50" s="110" t="s">
        <v>77</v>
      </c>
      <c r="E50" s="110"/>
      <c r="F50" s="111"/>
      <c r="G50" s="2">
        <f t="shared" si="0"/>
        <v>221000</v>
      </c>
      <c r="H50" s="2">
        <f>H51+H52+H53+H54+H55</f>
        <v>221000</v>
      </c>
      <c r="I50" s="2">
        <f>I51+I52+I53+I54+I55</f>
        <v>0</v>
      </c>
      <c r="J50" s="2">
        <f>J51+J52+J53+J54+J55</f>
        <v>0</v>
      </c>
    </row>
    <row r="51" spans="1:11" ht="47.25" customHeight="1">
      <c r="A51" s="7" t="s">
        <v>78</v>
      </c>
      <c r="B51" s="11" t="s">
        <v>81</v>
      </c>
      <c r="C51" s="11" t="s">
        <v>29</v>
      </c>
      <c r="D51" s="145" t="s">
        <v>84</v>
      </c>
      <c r="E51" s="3" t="s">
        <v>87</v>
      </c>
      <c r="F51" s="39" t="s">
        <v>90</v>
      </c>
      <c r="G51" s="2">
        <f t="shared" si="0"/>
        <v>68000</v>
      </c>
      <c r="H51" s="4">
        <v>68000</v>
      </c>
      <c r="I51" s="4"/>
      <c r="J51" s="4"/>
    </row>
    <row r="52" spans="1:11" ht="30">
      <c r="A52" s="74" t="s">
        <v>79</v>
      </c>
      <c r="B52" s="74" t="s">
        <v>82</v>
      </c>
      <c r="C52" s="74" t="s">
        <v>55</v>
      </c>
      <c r="D52" s="53" t="s">
        <v>85</v>
      </c>
      <c r="E52" s="3" t="s">
        <v>88</v>
      </c>
      <c r="F52" s="40" t="s">
        <v>94</v>
      </c>
      <c r="G52" s="2">
        <f t="shared" si="0"/>
        <v>2000</v>
      </c>
      <c r="H52" s="4">
        <v>2000</v>
      </c>
      <c r="I52" s="4"/>
      <c r="J52" s="4"/>
    </row>
    <row r="53" spans="1:11" ht="29.25" customHeight="1">
      <c r="A53" s="75"/>
      <c r="B53" s="75"/>
      <c r="C53" s="75"/>
      <c r="D53" s="53"/>
      <c r="E53" s="15" t="s">
        <v>144</v>
      </c>
      <c r="F53" s="39" t="s">
        <v>91</v>
      </c>
      <c r="G53" s="2">
        <f t="shared" si="0"/>
        <v>100000</v>
      </c>
      <c r="H53" s="4">
        <v>100000</v>
      </c>
      <c r="I53" s="4"/>
      <c r="J53" s="4"/>
    </row>
    <row r="54" spans="1:11" ht="18.75" customHeight="1">
      <c r="A54" s="75"/>
      <c r="B54" s="75"/>
      <c r="C54" s="75"/>
      <c r="D54" s="53"/>
      <c r="E54" s="146" t="s">
        <v>89</v>
      </c>
      <c r="F54" s="66" t="s">
        <v>158</v>
      </c>
      <c r="G54" s="2">
        <f t="shared" si="0"/>
        <v>48000</v>
      </c>
      <c r="H54" s="4">
        <v>48000</v>
      </c>
      <c r="I54" s="4"/>
      <c r="J54" s="4"/>
    </row>
    <row r="55" spans="1:11" ht="29.25" customHeight="1">
      <c r="A55" s="41" t="s">
        <v>80</v>
      </c>
      <c r="B55" s="41" t="s">
        <v>83</v>
      </c>
      <c r="C55" s="41" t="s">
        <v>55</v>
      </c>
      <c r="D55" s="30" t="s">
        <v>86</v>
      </c>
      <c r="E55" s="147"/>
      <c r="F55" s="66"/>
      <c r="G55" s="2">
        <f t="shared" si="0"/>
        <v>3000</v>
      </c>
      <c r="H55" s="4">
        <v>3000</v>
      </c>
      <c r="I55" s="4"/>
      <c r="J55" s="4"/>
    </row>
    <row r="56" spans="1:11" ht="19.5" customHeight="1">
      <c r="A56" s="148" t="s">
        <v>92</v>
      </c>
      <c r="B56" s="149"/>
      <c r="C56" s="149"/>
      <c r="D56" s="149"/>
      <c r="E56" s="149"/>
      <c r="F56" s="133"/>
      <c r="G56" s="2">
        <f t="shared" si="0"/>
        <v>33914621</v>
      </c>
      <c r="H56" s="2">
        <f>H64+H78+H80+H91+H100</f>
        <v>19001575</v>
      </c>
      <c r="I56" s="2">
        <f>I64+I78+I80+I91+I100</f>
        <v>14913046</v>
      </c>
      <c r="J56" s="2">
        <f>J64+J78+J80+J91+J100</f>
        <v>14653776</v>
      </c>
    </row>
    <row r="57" spans="1:11" s="82" customFormat="1" ht="35.25" customHeight="1">
      <c r="A57" s="8" t="s">
        <v>123</v>
      </c>
      <c r="B57" s="7" t="s">
        <v>124</v>
      </c>
      <c r="C57" s="7" t="s">
        <v>125</v>
      </c>
      <c r="D57" s="81" t="s">
        <v>126</v>
      </c>
      <c r="E57" s="67" t="s">
        <v>145</v>
      </c>
      <c r="F57" s="70" t="s">
        <v>242</v>
      </c>
      <c r="G57" s="2">
        <f t="shared" si="0"/>
        <v>465800</v>
      </c>
      <c r="H57" s="12">
        <f>200000+265800</f>
        <v>465800</v>
      </c>
      <c r="I57" s="12"/>
      <c r="J57" s="12"/>
    </row>
    <row r="58" spans="1:11" ht="31.5" customHeight="1">
      <c r="A58" s="6" t="s">
        <v>127</v>
      </c>
      <c r="B58" s="41" t="s">
        <v>128</v>
      </c>
      <c r="C58" s="41" t="s">
        <v>129</v>
      </c>
      <c r="D58" s="38" t="s">
        <v>130</v>
      </c>
      <c r="E58" s="68"/>
      <c r="F58" s="71"/>
      <c r="G58" s="2">
        <f t="shared" si="0"/>
        <v>250000</v>
      </c>
      <c r="H58" s="12">
        <v>250000</v>
      </c>
      <c r="I58" s="12"/>
      <c r="J58" s="2"/>
      <c r="K58" s="83"/>
    </row>
    <row r="59" spans="1:11" ht="31.5" customHeight="1">
      <c r="A59" s="60" t="s">
        <v>227</v>
      </c>
      <c r="B59" s="79" t="s">
        <v>225</v>
      </c>
      <c r="C59" s="79" t="s">
        <v>34</v>
      </c>
      <c r="D59" s="119" t="s">
        <v>235</v>
      </c>
      <c r="E59" s="68"/>
      <c r="F59" s="71"/>
      <c r="G59" s="2">
        <f t="shared" si="0"/>
        <v>100000</v>
      </c>
      <c r="H59" s="12">
        <v>100000</v>
      </c>
      <c r="I59" s="12"/>
      <c r="J59" s="2"/>
      <c r="K59" s="83"/>
    </row>
    <row r="60" spans="1:11" ht="31.5" customHeight="1">
      <c r="A60" s="61"/>
      <c r="B60" s="84"/>
      <c r="C60" s="84"/>
      <c r="D60" s="119" t="s">
        <v>236</v>
      </c>
      <c r="E60" s="68"/>
      <c r="F60" s="71"/>
      <c r="G60" s="2">
        <f t="shared" si="0"/>
        <v>123600</v>
      </c>
      <c r="H60" s="12">
        <v>123600</v>
      </c>
      <c r="I60" s="12"/>
      <c r="J60" s="2"/>
      <c r="K60" s="83"/>
    </row>
    <row r="61" spans="1:11" ht="45">
      <c r="A61" s="41" t="s">
        <v>32</v>
      </c>
      <c r="B61" s="41" t="s">
        <v>33</v>
      </c>
      <c r="C61" s="41" t="s">
        <v>34</v>
      </c>
      <c r="D61" s="150" t="s">
        <v>24</v>
      </c>
      <c r="E61" s="68"/>
      <c r="F61" s="71"/>
      <c r="G61" s="2">
        <f t="shared" si="0"/>
        <v>2565000</v>
      </c>
      <c r="H61" s="4">
        <v>2565000</v>
      </c>
      <c r="I61" s="4"/>
      <c r="J61" s="4"/>
    </row>
    <row r="62" spans="1:11" ht="18" customHeight="1">
      <c r="A62" s="41" t="s">
        <v>35</v>
      </c>
      <c r="B62" s="41" t="s">
        <v>36</v>
      </c>
      <c r="C62" s="41" t="s">
        <v>34</v>
      </c>
      <c r="D62" s="150" t="s">
        <v>25</v>
      </c>
      <c r="E62" s="68"/>
      <c r="F62" s="71"/>
      <c r="G62" s="2">
        <f t="shared" si="0"/>
        <v>10741000</v>
      </c>
      <c r="H62" s="4">
        <f>10600000-60000+201000</f>
        <v>10741000</v>
      </c>
      <c r="I62" s="4"/>
      <c r="J62" s="4"/>
    </row>
    <row r="63" spans="1:11" ht="21" customHeight="1">
      <c r="A63" s="8" t="s">
        <v>110</v>
      </c>
      <c r="B63" s="7" t="s">
        <v>111</v>
      </c>
      <c r="C63" s="7" t="s">
        <v>112</v>
      </c>
      <c r="D63" s="31" t="s">
        <v>113</v>
      </c>
      <c r="E63" s="68"/>
      <c r="F63" s="71"/>
      <c r="G63" s="2">
        <f t="shared" si="0"/>
        <v>300000</v>
      </c>
      <c r="H63" s="4">
        <v>300000</v>
      </c>
      <c r="I63" s="4"/>
      <c r="J63" s="4"/>
    </row>
    <row r="64" spans="1:11" ht="17.25" customHeight="1">
      <c r="A64" s="52" t="s">
        <v>93</v>
      </c>
      <c r="B64" s="129"/>
      <c r="C64" s="129"/>
      <c r="D64" s="129"/>
      <c r="E64" s="69"/>
      <c r="F64" s="72"/>
      <c r="G64" s="2">
        <f>H64+I64</f>
        <v>14545400</v>
      </c>
      <c r="H64" s="2">
        <f>H57+H58+H59+H60+H61+H62+H63</f>
        <v>14545400</v>
      </c>
      <c r="I64" s="2">
        <f t="shared" ref="I64:J64" si="5">I57+I58+I59+I60+I61+I62+I63</f>
        <v>0</v>
      </c>
      <c r="J64" s="2">
        <f t="shared" si="5"/>
        <v>0</v>
      </c>
    </row>
    <row r="65" spans="1:10" ht="27.75" customHeight="1">
      <c r="A65" s="41" t="s">
        <v>106</v>
      </c>
      <c r="B65" s="41" t="s">
        <v>107</v>
      </c>
      <c r="C65" s="41" t="s">
        <v>108</v>
      </c>
      <c r="D65" s="30" t="s">
        <v>109</v>
      </c>
      <c r="E65" s="73" t="s">
        <v>206</v>
      </c>
      <c r="F65" s="49" t="s">
        <v>198</v>
      </c>
      <c r="G65" s="2">
        <f t="shared" ref="G65:G91" si="6">H65+I65</f>
        <v>195000</v>
      </c>
      <c r="H65" s="12">
        <v>195000</v>
      </c>
      <c r="I65" s="12"/>
      <c r="J65" s="12"/>
    </row>
    <row r="66" spans="1:10" ht="17.25" hidden="1" customHeight="1">
      <c r="A66" s="41" t="s">
        <v>16</v>
      </c>
      <c r="B66" s="41" t="s">
        <v>17</v>
      </c>
      <c r="C66" s="41" t="s">
        <v>18</v>
      </c>
      <c r="D66" s="118" t="s">
        <v>15</v>
      </c>
      <c r="E66" s="50"/>
      <c r="F66" s="50"/>
      <c r="G66" s="2">
        <f t="shared" si="6"/>
        <v>0</v>
      </c>
      <c r="H66" s="12"/>
      <c r="I66" s="12"/>
      <c r="J66" s="12"/>
    </row>
    <row r="67" spans="1:10" ht="20.25" customHeight="1">
      <c r="A67" s="41" t="s">
        <v>42</v>
      </c>
      <c r="B67" s="151">
        <v>1010</v>
      </c>
      <c r="C67" s="41" t="s">
        <v>51</v>
      </c>
      <c r="D67" s="30" t="s">
        <v>56</v>
      </c>
      <c r="E67" s="50"/>
      <c r="F67" s="50"/>
      <c r="G67" s="2">
        <f t="shared" si="6"/>
        <v>50000</v>
      </c>
      <c r="H67" s="12">
        <v>50000</v>
      </c>
      <c r="I67" s="12"/>
      <c r="J67" s="12"/>
    </row>
    <row r="68" spans="1:10" ht="47.25">
      <c r="A68" s="41" t="s">
        <v>43</v>
      </c>
      <c r="B68" s="151">
        <v>1020</v>
      </c>
      <c r="C68" s="41" t="s">
        <v>52</v>
      </c>
      <c r="D68" s="152" t="s">
        <v>214</v>
      </c>
      <c r="E68" s="50"/>
      <c r="F68" s="50"/>
      <c r="G68" s="2">
        <f t="shared" si="6"/>
        <v>50000</v>
      </c>
      <c r="H68" s="12">
        <v>50000</v>
      </c>
      <c r="I68" s="12"/>
      <c r="J68" s="12"/>
    </row>
    <row r="69" spans="1:10" ht="31.5" customHeight="1">
      <c r="A69" s="41" t="s">
        <v>114</v>
      </c>
      <c r="B69" s="41" t="s">
        <v>107</v>
      </c>
      <c r="C69" s="41" t="s">
        <v>108</v>
      </c>
      <c r="D69" s="30" t="s">
        <v>109</v>
      </c>
      <c r="E69" s="50"/>
      <c r="F69" s="50"/>
      <c r="G69" s="2">
        <f t="shared" si="6"/>
        <v>25000</v>
      </c>
      <c r="H69" s="12">
        <v>25000</v>
      </c>
      <c r="I69" s="12"/>
      <c r="J69" s="12"/>
    </row>
    <row r="70" spans="1:10" ht="47.25" hidden="1" customHeight="1">
      <c r="A70" s="8" t="s">
        <v>150</v>
      </c>
      <c r="B70" s="7" t="s">
        <v>151</v>
      </c>
      <c r="C70" s="7" t="s">
        <v>47</v>
      </c>
      <c r="D70" s="118" t="s">
        <v>152</v>
      </c>
      <c r="E70" s="50"/>
      <c r="F70" s="50"/>
      <c r="G70" s="2">
        <f t="shared" si="6"/>
        <v>0</v>
      </c>
      <c r="H70" s="12"/>
      <c r="I70" s="12"/>
      <c r="J70" s="12"/>
    </row>
    <row r="71" spans="1:10" ht="58.5" customHeight="1">
      <c r="A71" s="8" t="s">
        <v>150</v>
      </c>
      <c r="B71" s="7" t="s">
        <v>151</v>
      </c>
      <c r="C71" s="7" t="s">
        <v>47</v>
      </c>
      <c r="D71" s="31" t="s">
        <v>152</v>
      </c>
      <c r="E71" s="50"/>
      <c r="F71" s="50"/>
      <c r="G71" s="2">
        <f t="shared" si="6"/>
        <v>20000</v>
      </c>
      <c r="H71" s="12">
        <v>20000</v>
      </c>
      <c r="I71" s="12"/>
      <c r="J71" s="12"/>
    </row>
    <row r="72" spans="1:10" ht="29.25" customHeight="1">
      <c r="A72" s="41" t="s">
        <v>115</v>
      </c>
      <c r="B72" s="41" t="s">
        <v>116</v>
      </c>
      <c r="C72" s="41" t="s">
        <v>117</v>
      </c>
      <c r="D72" s="30" t="s">
        <v>118</v>
      </c>
      <c r="E72" s="50"/>
      <c r="F72" s="50"/>
      <c r="G72" s="2">
        <f t="shared" si="6"/>
        <v>40000</v>
      </c>
      <c r="H72" s="12">
        <v>40000</v>
      </c>
      <c r="I72" s="12"/>
      <c r="J72" s="12"/>
    </row>
    <row r="73" spans="1:10" ht="15.75" hidden="1">
      <c r="A73" s="41" t="s">
        <v>78</v>
      </c>
      <c r="B73" s="41" t="s">
        <v>81</v>
      </c>
      <c r="C73" s="41" t="s">
        <v>29</v>
      </c>
      <c r="D73" s="30" t="s">
        <v>84</v>
      </c>
      <c r="E73" s="50"/>
      <c r="F73" s="50"/>
      <c r="G73" s="2">
        <f t="shared" si="6"/>
        <v>0</v>
      </c>
      <c r="H73" s="12"/>
      <c r="I73" s="12"/>
      <c r="J73" s="12"/>
    </row>
    <row r="74" spans="1:10" ht="18" customHeight="1">
      <c r="A74" s="8" t="s">
        <v>147</v>
      </c>
      <c r="B74" s="7" t="s">
        <v>146</v>
      </c>
      <c r="C74" s="7" t="s">
        <v>53</v>
      </c>
      <c r="D74" s="152" t="s">
        <v>216</v>
      </c>
      <c r="E74" s="50"/>
      <c r="F74" s="50"/>
      <c r="G74" s="2">
        <f t="shared" si="6"/>
        <v>20000</v>
      </c>
      <c r="H74" s="12">
        <v>20000</v>
      </c>
      <c r="I74" s="12"/>
      <c r="J74" s="12"/>
    </row>
    <row r="75" spans="1:10" ht="18" customHeight="1">
      <c r="A75" s="8" t="s">
        <v>78</v>
      </c>
      <c r="B75" s="7" t="s">
        <v>81</v>
      </c>
      <c r="C75" s="7" t="s">
        <v>29</v>
      </c>
      <c r="D75" s="152" t="s">
        <v>173</v>
      </c>
      <c r="E75" s="50"/>
      <c r="F75" s="50"/>
      <c r="G75" s="2">
        <f t="shared" si="6"/>
        <v>20000</v>
      </c>
      <c r="H75" s="12">
        <v>20000</v>
      </c>
      <c r="I75" s="12"/>
      <c r="J75" s="12"/>
    </row>
    <row r="76" spans="1:10" ht="17.25" customHeight="1">
      <c r="A76" s="41" t="s">
        <v>119</v>
      </c>
      <c r="B76" s="41" t="s">
        <v>120</v>
      </c>
      <c r="C76" s="41" t="s">
        <v>55</v>
      </c>
      <c r="D76" s="30" t="s">
        <v>121</v>
      </c>
      <c r="E76" s="50"/>
      <c r="F76" s="50"/>
      <c r="G76" s="2">
        <f t="shared" si="6"/>
        <v>20000</v>
      </c>
      <c r="H76" s="12">
        <v>20000</v>
      </c>
      <c r="I76" s="12"/>
      <c r="J76" s="12"/>
    </row>
    <row r="77" spans="1:10" ht="27.75" customHeight="1">
      <c r="A77" s="41" t="s">
        <v>122</v>
      </c>
      <c r="B77" s="41" t="s">
        <v>107</v>
      </c>
      <c r="C77" s="41" t="s">
        <v>108</v>
      </c>
      <c r="D77" s="30" t="s">
        <v>109</v>
      </c>
      <c r="E77" s="50"/>
      <c r="F77" s="50"/>
      <c r="G77" s="2">
        <f t="shared" si="6"/>
        <v>40000</v>
      </c>
      <c r="H77" s="12">
        <v>40000</v>
      </c>
      <c r="I77" s="12"/>
      <c r="J77" s="12"/>
    </row>
    <row r="78" spans="1:10" ht="15.75">
      <c r="A78" s="52" t="s">
        <v>93</v>
      </c>
      <c r="B78" s="153"/>
      <c r="C78" s="153"/>
      <c r="D78" s="154"/>
      <c r="E78" s="51"/>
      <c r="F78" s="51"/>
      <c r="G78" s="2">
        <f t="shared" si="6"/>
        <v>480000</v>
      </c>
      <c r="H78" s="13">
        <f>SUM(H65:H77)</f>
        <v>480000</v>
      </c>
      <c r="I78" s="13">
        <f t="shared" ref="I78:J78" si="7">SUM(I65:I77)</f>
        <v>0</v>
      </c>
      <c r="J78" s="13">
        <f t="shared" si="7"/>
        <v>0</v>
      </c>
    </row>
    <row r="79" spans="1:10" ht="34.5" customHeight="1">
      <c r="A79" s="41" t="s">
        <v>42</v>
      </c>
      <c r="B79" s="151">
        <v>1010</v>
      </c>
      <c r="C79" s="41" t="s">
        <v>51</v>
      </c>
      <c r="D79" s="37" t="s">
        <v>56</v>
      </c>
      <c r="E79" s="37" t="s">
        <v>223</v>
      </c>
      <c r="F79" s="45" t="s">
        <v>244</v>
      </c>
      <c r="G79" s="35">
        <f>H79+I79</f>
        <v>103545</v>
      </c>
      <c r="H79" s="34">
        <v>103545</v>
      </c>
      <c r="I79" s="34"/>
      <c r="J79" s="34"/>
    </row>
    <row r="80" spans="1:10" ht="20.25" customHeight="1">
      <c r="A80" s="52" t="s">
        <v>93</v>
      </c>
      <c r="B80" s="153"/>
      <c r="C80" s="153"/>
      <c r="D80" s="154"/>
      <c r="E80" s="155"/>
      <c r="F80" s="156"/>
      <c r="G80" s="35">
        <f>G79</f>
        <v>103545</v>
      </c>
      <c r="H80" s="35">
        <f>H79</f>
        <v>103545</v>
      </c>
      <c r="I80" s="35">
        <f t="shared" ref="I80:J80" si="8">I79</f>
        <v>0</v>
      </c>
      <c r="J80" s="35">
        <f t="shared" si="8"/>
        <v>0</v>
      </c>
    </row>
    <row r="81" spans="1:11" ht="47.25">
      <c r="A81" s="6" t="s">
        <v>43</v>
      </c>
      <c r="B81" s="41" t="s">
        <v>47</v>
      </c>
      <c r="C81" s="41" t="s">
        <v>52</v>
      </c>
      <c r="D81" s="152" t="s">
        <v>214</v>
      </c>
      <c r="E81" s="85" t="s">
        <v>149</v>
      </c>
      <c r="F81" s="56" t="s">
        <v>243</v>
      </c>
      <c r="G81" s="2">
        <f t="shared" si="6"/>
        <v>1705879</v>
      </c>
      <c r="H81" s="13"/>
      <c r="I81" s="12">
        <f>1476000+30000+199879</f>
        <v>1705879</v>
      </c>
      <c r="J81" s="12">
        <f>I81</f>
        <v>1705879</v>
      </c>
      <c r="K81" s="83"/>
    </row>
    <row r="82" spans="1:11" ht="18.75" customHeight="1">
      <c r="A82" s="6" t="s">
        <v>123</v>
      </c>
      <c r="B82" s="41" t="s">
        <v>124</v>
      </c>
      <c r="C82" s="41" t="s">
        <v>125</v>
      </c>
      <c r="D82" s="27" t="s">
        <v>126</v>
      </c>
      <c r="E82" s="125"/>
      <c r="F82" s="56"/>
      <c r="G82" s="2">
        <f t="shared" si="6"/>
        <v>7710341</v>
      </c>
      <c r="H82" s="13"/>
      <c r="I82" s="12">
        <f>9167900+250000-1707559</f>
        <v>7710341</v>
      </c>
      <c r="J82" s="12">
        <f>I82-250000</f>
        <v>7460341</v>
      </c>
    </row>
    <row r="83" spans="1:11" ht="33" hidden="1" customHeight="1">
      <c r="A83" s="7"/>
      <c r="B83" s="41"/>
      <c r="C83" s="41"/>
      <c r="D83" s="119"/>
      <c r="E83" s="125"/>
      <c r="F83" s="56"/>
      <c r="G83" s="2"/>
      <c r="H83" s="13"/>
      <c r="I83" s="12"/>
      <c r="J83" s="12"/>
    </row>
    <row r="84" spans="1:11" ht="51.75" customHeight="1">
      <c r="A84" s="8" t="s">
        <v>32</v>
      </c>
      <c r="B84" s="7" t="s">
        <v>33</v>
      </c>
      <c r="C84" s="7" t="s">
        <v>34</v>
      </c>
      <c r="D84" s="31" t="s">
        <v>24</v>
      </c>
      <c r="E84" s="125"/>
      <c r="F84" s="56"/>
      <c r="G84" s="2">
        <f t="shared" si="6"/>
        <v>392976</v>
      </c>
      <c r="H84" s="13"/>
      <c r="I84" s="12">
        <v>392976</v>
      </c>
      <c r="J84" s="12">
        <f>I84</f>
        <v>392976</v>
      </c>
    </row>
    <row r="85" spans="1:11" ht="24.75" customHeight="1">
      <c r="A85" s="41" t="s">
        <v>35</v>
      </c>
      <c r="B85" s="41" t="s">
        <v>36</v>
      </c>
      <c r="C85" s="41" t="s">
        <v>34</v>
      </c>
      <c r="D85" s="150" t="s">
        <v>25</v>
      </c>
      <c r="E85" s="125"/>
      <c r="F85" s="56"/>
      <c r="G85" s="2">
        <f t="shared" si="6"/>
        <v>1199000</v>
      </c>
      <c r="H85" s="12">
        <v>199000</v>
      </c>
      <c r="I85" s="12">
        <v>1000000</v>
      </c>
      <c r="J85" s="12">
        <f>I85</f>
        <v>1000000</v>
      </c>
    </row>
    <row r="86" spans="1:11" ht="30" customHeight="1">
      <c r="A86" s="8" t="s">
        <v>168</v>
      </c>
      <c r="B86" s="7" t="s">
        <v>161</v>
      </c>
      <c r="C86" s="7" t="s">
        <v>177</v>
      </c>
      <c r="D86" s="31" t="s">
        <v>178</v>
      </c>
      <c r="E86" s="125"/>
      <c r="F86" s="56"/>
      <c r="G86" s="2">
        <f t="shared" si="6"/>
        <v>3636799</v>
      </c>
      <c r="H86" s="12">
        <v>3000000</v>
      </c>
      <c r="I86" s="12">
        <f>317325+319474</f>
        <v>636799</v>
      </c>
      <c r="J86" s="12">
        <f>I86</f>
        <v>636799</v>
      </c>
    </row>
    <row r="87" spans="1:11" ht="45" customHeight="1">
      <c r="A87" s="8" t="s">
        <v>114</v>
      </c>
      <c r="B87" s="7" t="s">
        <v>107</v>
      </c>
      <c r="C87" s="7" t="s">
        <v>108</v>
      </c>
      <c r="D87" s="152" t="s">
        <v>109</v>
      </c>
      <c r="E87" s="125"/>
      <c r="F87" s="56"/>
      <c r="G87" s="2">
        <f t="shared" si="6"/>
        <v>18706</v>
      </c>
      <c r="H87" s="12"/>
      <c r="I87" s="12">
        <v>18706</v>
      </c>
      <c r="J87" s="12">
        <f>9436</f>
        <v>9436</v>
      </c>
    </row>
    <row r="88" spans="1:11" ht="59.25" customHeight="1">
      <c r="A88" s="8" t="s">
        <v>150</v>
      </c>
      <c r="B88" s="7" t="s">
        <v>151</v>
      </c>
      <c r="C88" s="7" t="s">
        <v>47</v>
      </c>
      <c r="D88" s="31" t="s">
        <v>152</v>
      </c>
      <c r="E88" s="125"/>
      <c r="F88" s="56"/>
      <c r="G88" s="2">
        <f t="shared" si="6"/>
        <v>195000</v>
      </c>
      <c r="H88" s="12"/>
      <c r="I88" s="12">
        <v>195000</v>
      </c>
      <c r="J88" s="12">
        <f>I88</f>
        <v>195000</v>
      </c>
    </row>
    <row r="89" spans="1:11" ht="18.75" customHeight="1">
      <c r="A89" s="8" t="s">
        <v>119</v>
      </c>
      <c r="B89" s="7" t="s">
        <v>120</v>
      </c>
      <c r="C89" s="7" t="s">
        <v>55</v>
      </c>
      <c r="D89" s="30" t="s">
        <v>121</v>
      </c>
      <c r="E89" s="125"/>
      <c r="F89" s="56"/>
      <c r="G89" s="2">
        <f t="shared" si="6"/>
        <v>1390845</v>
      </c>
      <c r="H89" s="13"/>
      <c r="I89" s="12">
        <f>1476000-85155</f>
        <v>1390845</v>
      </c>
      <c r="J89" s="12">
        <f>I89</f>
        <v>1390845</v>
      </c>
    </row>
    <row r="90" spans="1:11" ht="18.75" customHeight="1">
      <c r="A90" s="8" t="s">
        <v>174</v>
      </c>
      <c r="B90" s="7" t="s">
        <v>175</v>
      </c>
      <c r="C90" s="7" t="s">
        <v>17</v>
      </c>
      <c r="D90" s="157" t="s">
        <v>176</v>
      </c>
      <c r="E90" s="125"/>
      <c r="F90" s="56"/>
      <c r="G90" s="2">
        <f t="shared" si="6"/>
        <v>1862500</v>
      </c>
      <c r="H90" s="13"/>
      <c r="I90" s="12">
        <f>1862500</f>
        <v>1862500</v>
      </c>
      <c r="J90" s="12">
        <f>1862500</f>
        <v>1862500</v>
      </c>
    </row>
    <row r="91" spans="1:11" ht="15.75">
      <c r="A91" s="52" t="s">
        <v>93</v>
      </c>
      <c r="B91" s="129"/>
      <c r="C91" s="129"/>
      <c r="D91" s="130"/>
      <c r="E91" s="131"/>
      <c r="F91" s="57"/>
      <c r="G91" s="2">
        <f t="shared" si="6"/>
        <v>18112046</v>
      </c>
      <c r="H91" s="2">
        <f>H81+H82+H83+H84+H85+H86+H87+H88+H89+H90</f>
        <v>3199000</v>
      </c>
      <c r="I91" s="2">
        <f t="shared" ref="I91:J91" si="9">I81+I82+I83+I84+I85+I86+I87+I88+I89+I90</f>
        <v>14913046</v>
      </c>
      <c r="J91" s="2">
        <f t="shared" si="9"/>
        <v>14653776</v>
      </c>
    </row>
    <row r="92" spans="1:11" ht="19.5" customHeight="1">
      <c r="A92" s="58" t="s">
        <v>179</v>
      </c>
      <c r="B92" s="60" t="s">
        <v>180</v>
      </c>
      <c r="C92" s="60" t="s">
        <v>181</v>
      </c>
      <c r="D92" s="31" t="s">
        <v>237</v>
      </c>
      <c r="E92" s="85" t="s">
        <v>220</v>
      </c>
      <c r="F92" s="55" t="s">
        <v>208</v>
      </c>
      <c r="G92" s="2">
        <f>H92+I92</f>
        <v>309000</v>
      </c>
      <c r="H92" s="4">
        <v>309000</v>
      </c>
      <c r="I92" s="2"/>
      <c r="J92" s="2"/>
    </row>
    <row r="93" spans="1:11" ht="19.5" customHeight="1">
      <c r="A93" s="176"/>
      <c r="B93" s="183"/>
      <c r="C93" s="183"/>
      <c r="D93" s="31" t="s">
        <v>238</v>
      </c>
      <c r="E93" s="125"/>
      <c r="F93" s="56"/>
      <c r="G93" s="2">
        <f>H93+I93</f>
        <v>53000</v>
      </c>
      <c r="H93" s="4">
        <f>53000</f>
        <v>53000</v>
      </c>
      <c r="I93" s="2"/>
      <c r="J93" s="2"/>
    </row>
    <row r="94" spans="1:11" ht="15.75">
      <c r="A94" s="43" t="s">
        <v>183</v>
      </c>
      <c r="B94" s="44" t="s">
        <v>184</v>
      </c>
      <c r="C94" s="44" t="s">
        <v>185</v>
      </c>
      <c r="D94" s="31" t="s">
        <v>215</v>
      </c>
      <c r="E94" s="125"/>
      <c r="F94" s="56"/>
      <c r="G94" s="2">
        <f t="shared" ref="G94:G100" si="10">H94+I94</f>
        <v>87630</v>
      </c>
      <c r="H94" s="4">
        <f>24000+63630</f>
        <v>87630</v>
      </c>
      <c r="I94" s="2"/>
      <c r="J94" s="2"/>
    </row>
    <row r="95" spans="1:11" ht="31.5">
      <c r="A95" s="58" t="s">
        <v>186</v>
      </c>
      <c r="B95" s="60" t="s">
        <v>180</v>
      </c>
      <c r="C95" s="60" t="s">
        <v>181</v>
      </c>
      <c r="D95" s="31" t="s">
        <v>190</v>
      </c>
      <c r="E95" s="125"/>
      <c r="F95" s="56"/>
      <c r="G95" s="2">
        <f t="shared" si="10"/>
        <v>130000</v>
      </c>
      <c r="H95" s="4">
        <v>130000</v>
      </c>
      <c r="I95" s="2"/>
      <c r="J95" s="2"/>
    </row>
    <row r="96" spans="1:11" ht="31.5">
      <c r="A96" s="59"/>
      <c r="B96" s="61"/>
      <c r="C96" s="61"/>
      <c r="D96" s="31" t="s">
        <v>191</v>
      </c>
      <c r="E96" s="125"/>
      <c r="F96" s="56"/>
      <c r="G96" s="2">
        <f t="shared" si="10"/>
        <v>47000</v>
      </c>
      <c r="H96" s="4">
        <v>47000</v>
      </c>
      <c r="I96" s="2"/>
      <c r="J96" s="2"/>
    </row>
    <row r="97" spans="1:11" ht="31.5">
      <c r="A97" s="43" t="s">
        <v>187</v>
      </c>
      <c r="B97" s="44" t="s">
        <v>180</v>
      </c>
      <c r="C97" s="44" t="s">
        <v>181</v>
      </c>
      <c r="D97" s="31" t="s">
        <v>192</v>
      </c>
      <c r="E97" s="125"/>
      <c r="F97" s="56"/>
      <c r="G97" s="2">
        <f t="shared" si="10"/>
        <v>17000</v>
      </c>
      <c r="H97" s="4">
        <v>17000</v>
      </c>
      <c r="I97" s="2"/>
      <c r="J97" s="2"/>
    </row>
    <row r="98" spans="1:11" ht="31.5">
      <c r="A98" s="43" t="s">
        <v>188</v>
      </c>
      <c r="B98" s="44" t="s">
        <v>180</v>
      </c>
      <c r="C98" s="44" t="s">
        <v>181</v>
      </c>
      <c r="D98" s="31" t="s">
        <v>193</v>
      </c>
      <c r="E98" s="125"/>
      <c r="F98" s="56"/>
      <c r="G98" s="2">
        <f t="shared" si="10"/>
        <v>4000</v>
      </c>
      <c r="H98" s="4">
        <v>4000</v>
      </c>
      <c r="I98" s="2"/>
      <c r="J98" s="2"/>
    </row>
    <row r="99" spans="1:11" ht="15.75">
      <c r="A99" s="8" t="s">
        <v>189</v>
      </c>
      <c r="B99" s="7" t="s">
        <v>180</v>
      </c>
      <c r="C99" s="7" t="s">
        <v>181</v>
      </c>
      <c r="D99" s="31" t="s">
        <v>182</v>
      </c>
      <c r="E99" s="125"/>
      <c r="F99" s="56"/>
      <c r="G99" s="2">
        <f t="shared" si="10"/>
        <v>26000</v>
      </c>
      <c r="H99" s="4">
        <v>26000</v>
      </c>
      <c r="I99" s="2"/>
      <c r="J99" s="2"/>
    </row>
    <row r="100" spans="1:11" ht="15.75">
      <c r="A100" s="52" t="s">
        <v>93</v>
      </c>
      <c r="B100" s="129"/>
      <c r="C100" s="129"/>
      <c r="D100" s="130"/>
      <c r="E100" s="131"/>
      <c r="F100" s="57"/>
      <c r="G100" s="2">
        <f t="shared" si="10"/>
        <v>673630</v>
      </c>
      <c r="H100" s="2">
        <f>H92+H93+H94+H95+H96+H97+H98+H99</f>
        <v>673630</v>
      </c>
      <c r="I100" s="2">
        <f t="shared" ref="I100:J100" si="11">I92+I93+I94+I95+I96+I97+I98+I99</f>
        <v>0</v>
      </c>
      <c r="J100" s="2">
        <f t="shared" si="11"/>
        <v>0</v>
      </c>
    </row>
    <row r="101" spans="1:11" ht="15.75">
      <c r="A101" s="23" t="s">
        <v>6</v>
      </c>
      <c r="B101" s="23" t="s">
        <v>6</v>
      </c>
      <c r="C101" s="23" t="s">
        <v>6</v>
      </c>
      <c r="D101" s="158" t="s">
        <v>7</v>
      </c>
      <c r="E101" s="108" t="s">
        <v>6</v>
      </c>
      <c r="F101" s="108" t="s">
        <v>6</v>
      </c>
      <c r="G101" s="2">
        <f>H101+I101</f>
        <v>42496293</v>
      </c>
      <c r="H101" s="2">
        <f>H11+H29+H35+H48+H50+H56</f>
        <v>26442123</v>
      </c>
      <c r="I101" s="2">
        <f>I11+I29+I35+I48+I50+I56</f>
        <v>16054170</v>
      </c>
      <c r="J101" s="2">
        <f>J11+J29+J35+J48+J50+J56</f>
        <v>15794900</v>
      </c>
      <c r="K101" s="83"/>
    </row>
    <row r="102" spans="1:11" ht="9" customHeight="1"/>
    <row r="103" spans="1:11" ht="64.5" customHeight="1">
      <c r="H103" s="159"/>
      <c r="I103" s="160"/>
    </row>
    <row r="104" spans="1:11" s="164" customFormat="1" ht="20.25">
      <c r="A104" s="25"/>
      <c r="B104" s="25"/>
      <c r="C104" s="25"/>
      <c r="D104" s="161" t="s">
        <v>155</v>
      </c>
      <c r="E104" s="162"/>
      <c r="F104" s="162"/>
      <c r="G104" s="163" t="s">
        <v>217</v>
      </c>
      <c r="H104" s="17"/>
      <c r="I104" s="17"/>
      <c r="J104" s="17"/>
    </row>
    <row r="105" spans="1:11">
      <c r="I105" s="26"/>
      <c r="J105" s="26"/>
      <c r="K105" s="165"/>
    </row>
    <row r="106" spans="1:11" ht="15.75">
      <c r="G106" s="18"/>
      <c r="H106" s="18"/>
      <c r="I106" s="166"/>
      <c r="J106" s="167"/>
      <c r="K106" s="168"/>
    </row>
    <row r="107" spans="1:11" ht="15.75">
      <c r="G107" s="18"/>
      <c r="H107" s="18"/>
      <c r="I107" s="19"/>
      <c r="J107" s="167"/>
      <c r="K107" s="168"/>
    </row>
    <row r="108" spans="1:11" ht="15.75">
      <c r="G108" s="19"/>
      <c r="H108" s="19"/>
      <c r="I108" s="18"/>
      <c r="J108" s="20"/>
    </row>
    <row r="109" spans="1:11" ht="15.75">
      <c r="G109" s="169"/>
      <c r="H109" s="170"/>
      <c r="I109" s="171"/>
      <c r="J109" s="18"/>
    </row>
    <row r="110" spans="1:11" ht="15.75">
      <c r="G110" s="19"/>
      <c r="H110" s="19"/>
      <c r="I110" s="172"/>
      <c r="J110" s="18"/>
    </row>
    <row r="111" spans="1:11" ht="15.75">
      <c r="G111" s="19"/>
      <c r="H111" s="19"/>
      <c r="I111" s="18"/>
      <c r="J111" s="18"/>
    </row>
    <row r="112" spans="1:11" ht="15.75">
      <c r="G112" s="18"/>
      <c r="H112" s="18"/>
      <c r="I112" s="18"/>
      <c r="J112" s="18"/>
    </row>
    <row r="117" spans="1:10" ht="12.75">
      <c r="A117" s="10"/>
      <c r="B117" s="10"/>
      <c r="C117" s="10"/>
      <c r="D117" s="10"/>
      <c r="G117" s="10"/>
      <c r="H117" s="10"/>
      <c r="I117" s="20"/>
      <c r="J117" s="10"/>
    </row>
  </sheetData>
  <mergeCells count="83">
    <mergeCell ref="E25:E26"/>
    <mergeCell ref="F25:F26"/>
    <mergeCell ref="A29:C29"/>
    <mergeCell ref="D29:F29"/>
    <mergeCell ref="E54:E55"/>
    <mergeCell ref="E44:E47"/>
    <mergeCell ref="C41:C45"/>
    <mergeCell ref="B41:B45"/>
    <mergeCell ref="A41:A45"/>
    <mergeCell ref="D8:D9"/>
    <mergeCell ref="A12:A14"/>
    <mergeCell ref="B12:B14"/>
    <mergeCell ref="B59:B60"/>
    <mergeCell ref="C59:C60"/>
    <mergeCell ref="A59:A60"/>
    <mergeCell ref="C12:C14"/>
    <mergeCell ref="D12:D14"/>
    <mergeCell ref="A15:D15"/>
    <mergeCell ref="D50:F50"/>
    <mergeCell ref="D52:D54"/>
    <mergeCell ref="D23:D24"/>
    <mergeCell ref="C23:C24"/>
    <mergeCell ref="B23:B24"/>
    <mergeCell ref="A23:A24"/>
    <mergeCell ref="F37:F40"/>
    <mergeCell ref="E19:E20"/>
    <mergeCell ref="F19:F20"/>
    <mergeCell ref="E16:E17"/>
    <mergeCell ref="F16:F17"/>
    <mergeCell ref="J107:K107"/>
    <mergeCell ref="E81:E91"/>
    <mergeCell ref="F81:F91"/>
    <mergeCell ref="F54:F55"/>
    <mergeCell ref="A56:F56"/>
    <mergeCell ref="E57:E64"/>
    <mergeCell ref="F57:F64"/>
    <mergeCell ref="A64:D64"/>
    <mergeCell ref="E65:E78"/>
    <mergeCell ref="A52:A54"/>
    <mergeCell ref="B52:B54"/>
    <mergeCell ref="C52:C54"/>
    <mergeCell ref="A91:D91"/>
    <mergeCell ref="A100:D100"/>
    <mergeCell ref="F92:F100"/>
    <mergeCell ref="J106:K106"/>
    <mergeCell ref="G109:H109"/>
    <mergeCell ref="E92:E100"/>
    <mergeCell ref="A95:A96"/>
    <mergeCell ref="B95:B96"/>
    <mergeCell ref="C95:C96"/>
    <mergeCell ref="A92:A93"/>
    <mergeCell ref="B92:B93"/>
    <mergeCell ref="C92:C93"/>
    <mergeCell ref="F65:F78"/>
    <mergeCell ref="A78:D78"/>
    <mergeCell ref="A80:D80"/>
    <mergeCell ref="A34:D34"/>
    <mergeCell ref="A35:C35"/>
    <mergeCell ref="D35:F35"/>
    <mergeCell ref="A40:D40"/>
    <mergeCell ref="E30:E34"/>
    <mergeCell ref="E37:E40"/>
    <mergeCell ref="F30:F34"/>
    <mergeCell ref="D41:E41"/>
    <mergeCell ref="F44:F47"/>
    <mergeCell ref="D48:F48"/>
    <mergeCell ref="A50:C50"/>
    <mergeCell ref="F8:F9"/>
    <mergeCell ref="A11:C11"/>
    <mergeCell ref="G1:J1"/>
    <mergeCell ref="G2:J2"/>
    <mergeCell ref="G3:J3"/>
    <mergeCell ref="G4:J4"/>
    <mergeCell ref="G8:G9"/>
    <mergeCell ref="H8:H9"/>
    <mergeCell ref="I8:J8"/>
    <mergeCell ref="D11:F11"/>
    <mergeCell ref="E8:E9"/>
    <mergeCell ref="A2:B2"/>
    <mergeCell ref="A3:B3"/>
    <mergeCell ref="A8:A9"/>
    <mergeCell ref="B8:B9"/>
    <mergeCell ref="C8:C9"/>
  </mergeCells>
  <pageMargins left="0.23622047244094491" right="0.19685039370078741" top="0.39370078740157483" bottom="0.19685039370078741" header="0.19685039370078741" footer="0.19685039370078741"/>
  <pageSetup paperSize="9" scale="63" orientation="landscape" r:id="rId1"/>
  <headerFooter alignWithMargins="0"/>
  <rowBreaks count="3" manualBreakCount="3">
    <brk id="26" max="9" man="1"/>
    <brk id="52" max="9" man="1"/>
    <brk id="84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7 (2)</vt:lpstr>
      <vt:lpstr>'додаток 7 (2)'!Область_печати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RTI</dc:creator>
  <cp:lastModifiedBy>admin</cp:lastModifiedBy>
  <cp:lastPrinted>2020-02-05T08:43:21Z</cp:lastPrinted>
  <dcterms:created xsi:type="dcterms:W3CDTF">2018-12-04T09:08:53Z</dcterms:created>
  <dcterms:modified xsi:type="dcterms:W3CDTF">2020-02-05T08:52:43Z</dcterms:modified>
</cp:coreProperties>
</file>